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ate1904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autoswiss-my.sharepoint.com/personal/info_auto_swiss/Documents/Daten/Kommunikation/Webseite/Statistiken/PW nach Marken/2021/"/>
    </mc:Choice>
  </mc:AlternateContent>
  <xr:revisionPtr revIDLastSave="14" documentId="8_{4608AB89-4F02-4CC1-9C48-D451765EEB39}" xr6:coauthVersionLast="46" xr6:coauthVersionMax="46" xr10:uidLastSave="{147F8461-EA6A-409C-B1CC-BFADC3D0DA07}"/>
  <bookViews>
    <workbookView xWindow="28680" yWindow="-120" windowWidth="29040" windowHeight="15840" tabRatio="776" activeTab="1" xr2:uid="{00000000-000D-0000-FFFF-FFFF00000000}"/>
  </bookViews>
  <sheets>
    <sheet name="Jan." sheetId="1" r:id="rId1"/>
    <sheet name="Feb." sheetId="39" r:id="rId2"/>
    <sheet name="März" sheetId="3" state="hidden" r:id="rId3"/>
    <sheet name="April" sheetId="4" state="hidden" r:id="rId4"/>
    <sheet name="Mai" sheetId="5" state="hidden" r:id="rId5"/>
    <sheet name="Juni" sheetId="6" state="hidden" r:id="rId6"/>
    <sheet name="Juli" sheetId="7" state="hidden" r:id="rId7"/>
    <sheet name="Aug." sheetId="8" state="hidden" r:id="rId8"/>
    <sheet name="Sept." sheetId="9" state="hidden" r:id="rId9"/>
    <sheet name="Okt." sheetId="10" state="hidden" r:id="rId10"/>
    <sheet name="Nov." sheetId="11" state="hidden" r:id="rId11"/>
    <sheet name="Dez." sheetId="38" state="hidden" r:id="rId12"/>
    <sheet name="RanglisteFeb" sheetId="27" state="hidden" r:id="rId13"/>
    <sheet name="RanglisteMärz" sheetId="28" state="hidden" r:id="rId14"/>
    <sheet name="RanglisteApril" sheetId="29" state="hidden" r:id="rId15"/>
    <sheet name="RanglisteMai" sheetId="30" state="hidden" r:id="rId16"/>
    <sheet name="RanglisteJuni" sheetId="31" state="hidden" r:id="rId17"/>
    <sheet name="RanglisteJuli" sheetId="32" state="hidden" r:id="rId18"/>
    <sheet name="RanglisteAug" sheetId="33" state="hidden" r:id="rId19"/>
    <sheet name="RanglisteSept" sheetId="34" state="hidden" r:id="rId20"/>
    <sheet name="RanglisteOkt" sheetId="35" state="hidden" r:id="rId21"/>
    <sheet name="RanglisteNov" sheetId="36" state="hidden" r:id="rId22"/>
    <sheet name="RanglisteDez" sheetId="37" state="hidden" r:id="rId23"/>
    <sheet name="Berechnung" sheetId="26" state="hidden" r:id="rId24"/>
  </sheets>
  <externalReferences>
    <externalReference r:id="rId25"/>
  </externalReferences>
  <definedNames>
    <definedName name="_xlnm._FilterDatabase" localSheetId="4" hidden="1">Mai!$A$9:$L$51</definedName>
    <definedName name="_xlnm.Print_Area" localSheetId="3">April!$A$1:$K$63</definedName>
    <definedName name="_xlnm.Print_Area" localSheetId="7">Aug.!$A$1:$K$63</definedName>
    <definedName name="_xlnm.Print_Area" localSheetId="11">Dez.!$A$1:$K$63</definedName>
    <definedName name="_xlnm.Print_Area" localSheetId="1">Feb.!$A$1:$K$64</definedName>
    <definedName name="_xlnm.Print_Area" localSheetId="0">Jan.!$A$1:$K$63</definedName>
    <definedName name="_xlnm.Print_Area" localSheetId="6">Juli!$A$1:$K$63</definedName>
    <definedName name="_xlnm.Print_Area" localSheetId="5">Juni!$A$1:$K$63</definedName>
    <definedName name="_xlnm.Print_Area" localSheetId="4">Mai!$A$1:$K$63</definedName>
    <definedName name="_xlnm.Print_Area" localSheetId="2">März!$A$1:$K$63</definedName>
    <definedName name="_xlnm.Print_Area" localSheetId="10">Nov.!$A$1:$K$63</definedName>
    <definedName name="_xlnm.Print_Area" localSheetId="9">Okt.!$A$1:$K$63</definedName>
    <definedName name="_xlnm.Print_Area" localSheetId="14">RanglisteApril!$A$1:$Q$60</definedName>
    <definedName name="_xlnm.Print_Area" localSheetId="18">RanglisteAug!$A$1:$Q$60</definedName>
    <definedName name="_xlnm.Print_Area" localSheetId="22">RanglisteDez!$A$1:$Q$60</definedName>
    <definedName name="_xlnm.Print_Area" localSheetId="12">RanglisteFeb!$A$1:$Q$60</definedName>
    <definedName name="_xlnm.Print_Area" localSheetId="17">RanglisteJuli!$A$1:$Q$60</definedName>
    <definedName name="_xlnm.Print_Area" localSheetId="16">RanglisteJuni!$A$1:$Q$60</definedName>
    <definedName name="_xlnm.Print_Area" localSheetId="15">RanglisteMai!$A$1:$Q$60</definedName>
    <definedName name="_xlnm.Print_Area" localSheetId="13">RanglisteMärz!$A$1:$Q$60</definedName>
    <definedName name="_xlnm.Print_Area" localSheetId="21">RanglisteNov!$A$1:$Q$60</definedName>
    <definedName name="_xlnm.Print_Area" localSheetId="20">RanglisteOkt!$A$1:$Q$60</definedName>
    <definedName name="_xlnm.Print_Area" localSheetId="19">RanglisteSept!$A$1:$Q$60</definedName>
    <definedName name="_xlnm.Print_Area" localSheetId="8">Sept.!$A$1:$K$91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2" i="39" l="1"/>
  <c r="E62" i="39"/>
  <c r="D62" i="39"/>
  <c r="K61" i="39"/>
  <c r="E61" i="39"/>
  <c r="D61" i="39"/>
  <c r="K60" i="39"/>
  <c r="E60" i="39"/>
  <c r="D60" i="39"/>
  <c r="K59" i="39"/>
  <c r="E59" i="39"/>
  <c r="D59" i="39"/>
  <c r="K58" i="39"/>
  <c r="E58" i="39"/>
  <c r="D58" i="39"/>
  <c r="K57" i="39"/>
  <c r="E57" i="39"/>
  <c r="D57" i="39"/>
  <c r="K56" i="39"/>
  <c r="E56" i="39"/>
  <c r="F56" i="39" s="1"/>
  <c r="D56" i="39"/>
  <c r="K55" i="39"/>
  <c r="E55" i="39"/>
  <c r="D55" i="39"/>
  <c r="K54" i="39"/>
  <c r="E54" i="39"/>
  <c r="D54" i="39"/>
  <c r="J52" i="39"/>
  <c r="H55" i="39" s="1"/>
  <c r="I52" i="39"/>
  <c r="G35" i="39" s="1"/>
  <c r="K50" i="39"/>
  <c r="K48" i="39"/>
  <c r="H48" i="39"/>
  <c r="K47" i="39"/>
  <c r="F47" i="39"/>
  <c r="K46" i="39"/>
  <c r="H46" i="39"/>
  <c r="K45" i="39"/>
  <c r="F45" i="39"/>
  <c r="K44" i="39"/>
  <c r="H44" i="39"/>
  <c r="K43" i="39"/>
  <c r="F43" i="39"/>
  <c r="K42" i="39"/>
  <c r="H42" i="39"/>
  <c r="K41" i="39"/>
  <c r="F41" i="39"/>
  <c r="K40" i="39"/>
  <c r="H40" i="39"/>
  <c r="K39" i="39"/>
  <c r="F39" i="39"/>
  <c r="K38" i="39"/>
  <c r="H38" i="39"/>
  <c r="K37" i="39"/>
  <c r="K36" i="39"/>
  <c r="H36" i="39"/>
  <c r="K35" i="39"/>
  <c r="K34" i="39"/>
  <c r="H34" i="39"/>
  <c r="K33" i="39"/>
  <c r="K32" i="39"/>
  <c r="H32" i="39"/>
  <c r="K31" i="39"/>
  <c r="K30" i="39"/>
  <c r="H30" i="39"/>
  <c r="K29" i="39"/>
  <c r="K28" i="39"/>
  <c r="H28" i="39"/>
  <c r="K27" i="39"/>
  <c r="K26" i="39"/>
  <c r="H26" i="39"/>
  <c r="K25" i="39"/>
  <c r="K24" i="39"/>
  <c r="H24" i="39"/>
  <c r="K23" i="39"/>
  <c r="K22" i="39"/>
  <c r="H22" i="39"/>
  <c r="K21" i="39"/>
  <c r="K20" i="39"/>
  <c r="H20" i="39"/>
  <c r="K19" i="39"/>
  <c r="K18" i="39"/>
  <c r="H18" i="39"/>
  <c r="K17" i="39"/>
  <c r="H17" i="39"/>
  <c r="K16" i="39"/>
  <c r="H16" i="39"/>
  <c r="K15" i="39"/>
  <c r="H15" i="39"/>
  <c r="K14" i="39"/>
  <c r="H14" i="39"/>
  <c r="K13" i="39"/>
  <c r="H13" i="39"/>
  <c r="K12" i="39"/>
  <c r="H12" i="39"/>
  <c r="K11" i="39"/>
  <c r="H11" i="39"/>
  <c r="K10" i="39"/>
  <c r="H10" i="39"/>
  <c r="E9" i="39"/>
  <c r="D9" i="39"/>
  <c r="C9" i="39"/>
  <c r="B9" i="39"/>
  <c r="F54" i="39" l="1"/>
  <c r="F58" i="39"/>
  <c r="H61" i="39"/>
  <c r="H59" i="39"/>
  <c r="H57" i="39"/>
  <c r="G23" i="39"/>
  <c r="F50" i="39"/>
  <c r="G31" i="39"/>
  <c r="F33" i="39"/>
  <c r="F12" i="39"/>
  <c r="F18" i="39"/>
  <c r="G33" i="39"/>
  <c r="G39" i="39"/>
  <c r="E52" i="39"/>
  <c r="C18" i="39" s="1"/>
  <c r="F10" i="39"/>
  <c r="F11" i="39"/>
  <c r="F14" i="39"/>
  <c r="F16" i="39"/>
  <c r="G25" i="39"/>
  <c r="F27" i="39"/>
  <c r="F35" i="39"/>
  <c r="G41" i="39"/>
  <c r="G19" i="39"/>
  <c r="F21" i="39"/>
  <c r="G27" i="39"/>
  <c r="F29" i="39"/>
  <c r="C29" i="39"/>
  <c r="F37" i="39"/>
  <c r="D52" i="39"/>
  <c r="B13" i="39" s="1"/>
  <c r="F25" i="39"/>
  <c r="C25" i="39"/>
  <c r="G61" i="39"/>
  <c r="G59" i="39"/>
  <c r="G57" i="39"/>
  <c r="G55" i="39"/>
  <c r="G48" i="39"/>
  <c r="G46" i="39"/>
  <c r="G44" i="39"/>
  <c r="G42" i="39"/>
  <c r="G40" i="39"/>
  <c r="G38" i="39"/>
  <c r="G36" i="39"/>
  <c r="G34" i="39"/>
  <c r="G32" i="39"/>
  <c r="G30" i="39"/>
  <c r="G28" i="39"/>
  <c r="G26" i="39"/>
  <c r="G24" i="39"/>
  <c r="G22" i="39"/>
  <c r="G20" i="39"/>
  <c r="G18" i="39"/>
  <c r="G17" i="39"/>
  <c r="G16" i="39"/>
  <c r="G15" i="39"/>
  <c r="G14" i="39"/>
  <c r="G13" i="39"/>
  <c r="G12" i="39"/>
  <c r="G11" i="39"/>
  <c r="G10" i="39"/>
  <c r="G62" i="39"/>
  <c r="G60" i="39"/>
  <c r="G56" i="39"/>
  <c r="G50" i="39"/>
  <c r="G47" i="39"/>
  <c r="G43" i="39"/>
  <c r="G58" i="39"/>
  <c r="G54" i="39"/>
  <c r="G45" i="39"/>
  <c r="F13" i="39"/>
  <c r="C15" i="39"/>
  <c r="F15" i="39"/>
  <c r="F17" i="39"/>
  <c r="F19" i="39"/>
  <c r="C19" i="39"/>
  <c r="B28" i="39"/>
  <c r="G21" i="39"/>
  <c r="F23" i="39"/>
  <c r="B24" i="39"/>
  <c r="G29" i="39"/>
  <c r="F31" i="39"/>
  <c r="G37" i="39"/>
  <c r="K52" i="39"/>
  <c r="B57" i="39"/>
  <c r="H19" i="39"/>
  <c r="F20" i="39"/>
  <c r="H21" i="39"/>
  <c r="F22" i="39"/>
  <c r="H23" i="39"/>
  <c r="F24" i="39"/>
  <c r="H25" i="39"/>
  <c r="F26" i="39"/>
  <c r="H27" i="39"/>
  <c r="F28" i="39"/>
  <c r="H29" i="39"/>
  <c r="F30" i="39"/>
  <c r="H31" i="39"/>
  <c r="F32" i="39"/>
  <c r="H33" i="39"/>
  <c r="F34" i="39"/>
  <c r="H35" i="39"/>
  <c r="F36" i="39"/>
  <c r="H37" i="39"/>
  <c r="F38" i="39"/>
  <c r="H39" i="39"/>
  <c r="F40" i="39"/>
  <c r="H41" i="39"/>
  <c r="F42" i="39"/>
  <c r="H43" i="39"/>
  <c r="F44" i="39"/>
  <c r="H45" i="39"/>
  <c r="F46" i="39"/>
  <c r="H47" i="39"/>
  <c r="F48" i="39"/>
  <c r="H50" i="39"/>
  <c r="H54" i="39"/>
  <c r="F55" i="39"/>
  <c r="H56" i="39"/>
  <c r="F57" i="39"/>
  <c r="H58" i="39"/>
  <c r="H60" i="39"/>
  <c r="H62" i="39"/>
  <c r="B48" i="39"/>
  <c r="F59" i="39"/>
  <c r="F61" i="39"/>
  <c r="B23" i="39"/>
  <c r="B31" i="39"/>
  <c r="B39" i="39"/>
  <c r="B47" i="39"/>
  <c r="B58" i="39"/>
  <c r="F60" i="39"/>
  <c r="F62" i="39"/>
  <c r="B62" i="39"/>
  <c r="C33" i="39" l="1"/>
  <c r="C14" i="39"/>
  <c r="C37" i="39"/>
  <c r="C16" i="39"/>
  <c r="C11" i="39"/>
  <c r="B42" i="39"/>
  <c r="B56" i="39"/>
  <c r="B45" i="39"/>
  <c r="B37" i="39"/>
  <c r="B29" i="39"/>
  <c r="B21" i="39"/>
  <c r="B59" i="39"/>
  <c r="B46" i="39"/>
  <c r="B32" i="39"/>
  <c r="B60" i="39"/>
  <c r="B54" i="39"/>
  <c r="B43" i="39"/>
  <c r="B35" i="39"/>
  <c r="B27" i="39"/>
  <c r="B19" i="39"/>
  <c r="B44" i="39"/>
  <c r="B18" i="39"/>
  <c r="B50" i="39"/>
  <c r="B41" i="39"/>
  <c r="B33" i="39"/>
  <c r="B25" i="39"/>
  <c r="B61" i="39"/>
  <c r="B55" i="39"/>
  <c r="B40" i="39"/>
  <c r="B36" i="39"/>
  <c r="B10" i="39"/>
  <c r="H52" i="39"/>
  <c r="C31" i="39"/>
  <c r="C23" i="39"/>
  <c r="C17" i="39"/>
  <c r="C13" i="39"/>
  <c r="C21" i="39"/>
  <c r="C35" i="39"/>
  <c r="B15" i="39"/>
  <c r="B38" i="39"/>
  <c r="B17" i="39"/>
  <c r="B12" i="39"/>
  <c r="G52" i="39"/>
  <c r="B14" i="39"/>
  <c r="B20" i="39"/>
  <c r="F52" i="39"/>
  <c r="C62" i="39"/>
  <c r="C60" i="39"/>
  <c r="C58" i="39"/>
  <c r="C56" i="39"/>
  <c r="C54" i="39"/>
  <c r="C50" i="39"/>
  <c r="C47" i="39"/>
  <c r="C45" i="39"/>
  <c r="C43" i="39"/>
  <c r="C41" i="39"/>
  <c r="C39" i="39"/>
  <c r="C48" i="39"/>
  <c r="C46" i="39"/>
  <c r="C44" i="39"/>
  <c r="C42" i="39"/>
  <c r="C34" i="39"/>
  <c r="C26" i="39"/>
  <c r="C59" i="39"/>
  <c r="C57" i="39"/>
  <c r="C30" i="39"/>
  <c r="C28" i="39"/>
  <c r="C40" i="39"/>
  <c r="C32" i="39"/>
  <c r="C24" i="39"/>
  <c r="C61" i="39"/>
  <c r="C20" i="39"/>
  <c r="C55" i="39"/>
  <c r="C38" i="39"/>
  <c r="C22" i="39"/>
  <c r="C36" i="39"/>
  <c r="B34" i="39"/>
  <c r="B11" i="39"/>
  <c r="B16" i="39"/>
  <c r="B30" i="39"/>
  <c r="B22" i="39"/>
  <c r="C27" i="39"/>
  <c r="C10" i="39"/>
  <c r="B26" i="39"/>
  <c r="C12" i="39"/>
  <c r="B52" i="39" l="1"/>
  <c r="C52" i="39"/>
  <c r="E56" i="1" l="1"/>
  <c r="E57" i="1"/>
  <c r="J90" i="38"/>
  <c r="I90" i="38"/>
  <c r="D90" i="38"/>
  <c r="K47" i="3" l="1"/>
  <c r="E47" i="3"/>
  <c r="D47" i="3"/>
  <c r="K46" i="3"/>
  <c r="E46" i="3"/>
  <c r="D46" i="3"/>
  <c r="K45" i="3"/>
  <c r="E45" i="3"/>
  <c r="F45" i="3" s="1"/>
  <c r="D45" i="3"/>
  <c r="K44" i="3"/>
  <c r="E44" i="3"/>
  <c r="D44" i="3"/>
  <c r="K47" i="4"/>
  <c r="E47" i="4"/>
  <c r="F47" i="4" s="1"/>
  <c r="D47" i="4"/>
  <c r="K46" i="4"/>
  <c r="E46" i="4"/>
  <c r="F46" i="4" s="1"/>
  <c r="D46" i="4"/>
  <c r="K45" i="4"/>
  <c r="E45" i="4"/>
  <c r="F45" i="4" s="1"/>
  <c r="D45" i="4"/>
  <c r="K44" i="4"/>
  <c r="E44" i="4"/>
  <c r="F44" i="4" s="1"/>
  <c r="D44" i="4"/>
  <c r="K47" i="5"/>
  <c r="E47" i="5"/>
  <c r="F47" i="5" s="1"/>
  <c r="D47" i="5"/>
  <c r="K46" i="5"/>
  <c r="E46" i="5"/>
  <c r="F46" i="5" s="1"/>
  <c r="D46" i="5"/>
  <c r="K45" i="5"/>
  <c r="E45" i="5"/>
  <c r="F45" i="5" s="1"/>
  <c r="D45" i="5"/>
  <c r="K44" i="5"/>
  <c r="E44" i="5"/>
  <c r="F44" i="5" s="1"/>
  <c r="D44" i="5"/>
  <c r="K47" i="6"/>
  <c r="E47" i="6"/>
  <c r="F47" i="6" s="1"/>
  <c r="D47" i="6"/>
  <c r="K46" i="6"/>
  <c r="E46" i="6"/>
  <c r="F46" i="6" s="1"/>
  <c r="D46" i="6"/>
  <c r="K45" i="6"/>
  <c r="E45" i="6"/>
  <c r="F45" i="6" s="1"/>
  <c r="D45" i="6"/>
  <c r="K44" i="6"/>
  <c r="E44" i="6"/>
  <c r="F44" i="6" s="1"/>
  <c r="D44" i="6"/>
  <c r="K47" i="7"/>
  <c r="E47" i="7"/>
  <c r="F47" i="7" s="1"/>
  <c r="D47" i="7"/>
  <c r="K46" i="7"/>
  <c r="E46" i="7"/>
  <c r="F46" i="7" s="1"/>
  <c r="D46" i="7"/>
  <c r="K45" i="7"/>
  <c r="E45" i="7"/>
  <c r="F45" i="7" s="1"/>
  <c r="D45" i="7"/>
  <c r="K44" i="7"/>
  <c r="E44" i="7"/>
  <c r="F44" i="7" s="1"/>
  <c r="D44" i="7"/>
  <c r="K47" i="8"/>
  <c r="E47" i="8"/>
  <c r="F47" i="8" s="1"/>
  <c r="D47" i="8"/>
  <c r="K46" i="8"/>
  <c r="E46" i="8"/>
  <c r="F46" i="8" s="1"/>
  <c r="D46" i="8"/>
  <c r="K45" i="8"/>
  <c r="E45" i="8"/>
  <c r="F45" i="8" s="1"/>
  <c r="D45" i="8"/>
  <c r="K44" i="8"/>
  <c r="E44" i="8"/>
  <c r="F44" i="8" s="1"/>
  <c r="D44" i="8"/>
  <c r="K47" i="9"/>
  <c r="E47" i="9"/>
  <c r="F47" i="9" s="1"/>
  <c r="D47" i="9"/>
  <c r="K46" i="9"/>
  <c r="E46" i="9"/>
  <c r="F46" i="9" s="1"/>
  <c r="D46" i="9"/>
  <c r="K45" i="9"/>
  <c r="E45" i="9"/>
  <c r="F45" i="9" s="1"/>
  <c r="D45" i="9"/>
  <c r="K44" i="9"/>
  <c r="E44" i="9"/>
  <c r="F44" i="9" s="1"/>
  <c r="D44" i="9"/>
  <c r="K47" i="10"/>
  <c r="E47" i="10"/>
  <c r="F47" i="10" s="1"/>
  <c r="D47" i="10"/>
  <c r="K46" i="10"/>
  <c r="E46" i="10"/>
  <c r="F46" i="10" s="1"/>
  <c r="D46" i="10"/>
  <c r="K45" i="10"/>
  <c r="E45" i="10"/>
  <c r="F45" i="10" s="1"/>
  <c r="D45" i="10"/>
  <c r="K44" i="10"/>
  <c r="E44" i="10"/>
  <c r="F44" i="10" s="1"/>
  <c r="D44" i="10"/>
  <c r="K47" i="11"/>
  <c r="E47" i="11"/>
  <c r="F47" i="11" s="1"/>
  <c r="D47" i="11"/>
  <c r="K46" i="11"/>
  <c r="E46" i="11"/>
  <c r="F46" i="11" s="1"/>
  <c r="D46" i="11"/>
  <c r="K45" i="11"/>
  <c r="E45" i="11"/>
  <c r="F45" i="11" s="1"/>
  <c r="D45" i="11"/>
  <c r="K44" i="11"/>
  <c r="E44" i="11"/>
  <c r="F44" i="11" s="1"/>
  <c r="D44" i="11"/>
  <c r="K47" i="38"/>
  <c r="E47" i="38"/>
  <c r="F47" i="38" s="1"/>
  <c r="D47" i="38"/>
  <c r="K46" i="38"/>
  <c r="E46" i="38"/>
  <c r="F46" i="38" s="1"/>
  <c r="D46" i="38"/>
  <c r="K45" i="38"/>
  <c r="E45" i="38"/>
  <c r="F45" i="38" s="1"/>
  <c r="D45" i="38"/>
  <c r="K44" i="38"/>
  <c r="E44" i="38"/>
  <c r="F44" i="38" s="1"/>
  <c r="D44" i="38"/>
  <c r="K47" i="1"/>
  <c r="E47" i="1"/>
  <c r="D47" i="1"/>
  <c r="K46" i="1"/>
  <c r="E46" i="1"/>
  <c r="D46" i="1"/>
  <c r="K45" i="1"/>
  <c r="E45" i="1"/>
  <c r="D45" i="1"/>
  <c r="K44" i="1"/>
  <c r="E44" i="1"/>
  <c r="D44" i="1"/>
  <c r="D10" i="3"/>
  <c r="E55" i="38"/>
  <c r="E56" i="38"/>
  <c r="E57" i="38"/>
  <c r="E58" i="38"/>
  <c r="E59" i="38"/>
  <c r="E60" i="38"/>
  <c r="E61" i="38"/>
  <c r="E53" i="38"/>
  <c r="D54" i="38"/>
  <c r="D55" i="38"/>
  <c r="D56" i="38"/>
  <c r="D57" i="38"/>
  <c r="D58" i="38"/>
  <c r="D59" i="38"/>
  <c r="D60" i="38"/>
  <c r="D61" i="38"/>
  <c r="D53" i="38"/>
  <c r="D48" i="38"/>
  <c r="E48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10" i="38"/>
  <c r="E76" i="38"/>
  <c r="E77" i="38"/>
  <c r="E78" i="38"/>
  <c r="E79" i="38"/>
  <c r="E80" i="38"/>
  <c r="E81" i="38"/>
  <c r="E82" i="38"/>
  <c r="E83" i="38"/>
  <c r="E84" i="38"/>
  <c r="E85" i="38"/>
  <c r="E86" i="38"/>
  <c r="E87" i="38"/>
  <c r="E88" i="38"/>
  <c r="E89" i="38"/>
  <c r="E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F47" i="3" l="1"/>
  <c r="F44" i="3"/>
  <c r="F46" i="3"/>
  <c r="F46" i="1"/>
  <c r="F44" i="1"/>
  <c r="F47" i="1"/>
  <c r="F45" i="1"/>
  <c r="E90" i="38"/>
  <c r="K87" i="7"/>
  <c r="E87" i="7"/>
  <c r="F87" i="7" s="1"/>
  <c r="K87" i="6"/>
  <c r="E87" i="6"/>
  <c r="F87" i="6" s="1"/>
  <c r="K87" i="5"/>
  <c r="D87" i="5"/>
  <c r="E87" i="5"/>
  <c r="F87" i="5" s="1"/>
  <c r="K87" i="4"/>
  <c r="D86" i="4"/>
  <c r="E86" i="4"/>
  <c r="F86" i="4"/>
  <c r="D87" i="4"/>
  <c r="E87" i="4"/>
  <c r="F87" i="4"/>
  <c r="K87" i="3"/>
  <c r="E89" i="11" l="1"/>
  <c r="E87" i="11" l="1"/>
  <c r="E88" i="11"/>
  <c r="D87" i="11"/>
  <c r="D88" i="11"/>
  <c r="D75" i="38" l="1"/>
  <c r="J90" i="11"/>
  <c r="I90" i="11"/>
  <c r="J90" i="4"/>
  <c r="J90" i="5"/>
  <c r="J90" i="6"/>
  <c r="J90" i="7"/>
  <c r="J90" i="8"/>
  <c r="J90" i="9"/>
  <c r="J90" i="10"/>
  <c r="J90" i="3"/>
  <c r="I90" i="4"/>
  <c r="I90" i="5"/>
  <c r="I90" i="6"/>
  <c r="I90" i="7"/>
  <c r="I90" i="8"/>
  <c r="I90" i="9"/>
  <c r="I90" i="10"/>
  <c r="D89" i="11" s="1"/>
  <c r="I90" i="3"/>
  <c r="K75" i="3" l="1"/>
  <c r="K75" i="4"/>
  <c r="K75" i="5"/>
  <c r="K75" i="6"/>
  <c r="K75" i="7"/>
  <c r="K75" i="8"/>
  <c r="K75" i="9"/>
  <c r="K75" i="10"/>
  <c r="K75" i="11"/>
  <c r="K75" i="38"/>
  <c r="D75" i="3"/>
  <c r="E75" i="3"/>
  <c r="D75" i="4"/>
  <c r="E75" i="4"/>
  <c r="D75" i="5"/>
  <c r="E75" i="5"/>
  <c r="D75" i="6"/>
  <c r="E75" i="6"/>
  <c r="D75" i="7"/>
  <c r="E75" i="7"/>
  <c r="D75" i="8"/>
  <c r="E75" i="8"/>
  <c r="D75" i="9"/>
  <c r="E75" i="9"/>
  <c r="D75" i="10"/>
  <c r="E75" i="10"/>
  <c r="D75" i="11"/>
  <c r="E75" i="11"/>
  <c r="F75" i="4" l="1"/>
  <c r="F75" i="7"/>
  <c r="F75" i="3"/>
  <c r="F75" i="8"/>
  <c r="F75" i="10"/>
  <c r="F75" i="6"/>
  <c r="F75" i="9"/>
  <c r="F75" i="5"/>
  <c r="F75" i="11"/>
  <c r="F75" i="38"/>
  <c r="K60" i="38"/>
  <c r="K90" i="38"/>
  <c r="J49" i="38"/>
  <c r="K89" i="38"/>
  <c r="F89" i="38"/>
  <c r="K88" i="38"/>
  <c r="F88" i="38"/>
  <c r="K87" i="38"/>
  <c r="F87" i="38"/>
  <c r="K86" i="38"/>
  <c r="F86" i="38"/>
  <c r="K85" i="38"/>
  <c r="F85" i="38"/>
  <c r="K84" i="38"/>
  <c r="F84" i="38"/>
  <c r="K83" i="38"/>
  <c r="F83" i="38"/>
  <c r="K82" i="38"/>
  <c r="F82" i="38"/>
  <c r="K81" i="38"/>
  <c r="K80" i="38"/>
  <c r="K79" i="38"/>
  <c r="K78" i="38"/>
  <c r="K77" i="38"/>
  <c r="K76" i="38"/>
  <c r="J74" i="38"/>
  <c r="I74" i="38"/>
  <c r="A72" i="38"/>
  <c r="I70" i="38"/>
  <c r="I69" i="38"/>
  <c r="K61" i="38"/>
  <c r="K59" i="38"/>
  <c r="K58" i="38"/>
  <c r="K57" i="38"/>
  <c r="K56" i="38"/>
  <c r="K55" i="38"/>
  <c r="K53" i="38"/>
  <c r="I49" i="38"/>
  <c r="K48" i="38"/>
  <c r="F48" i="38"/>
  <c r="K43" i="38"/>
  <c r="F43" i="38"/>
  <c r="K42" i="38"/>
  <c r="F42" i="38"/>
  <c r="K41" i="38"/>
  <c r="F41" i="38"/>
  <c r="K40" i="38"/>
  <c r="F40" i="38"/>
  <c r="K39" i="38"/>
  <c r="F39" i="38"/>
  <c r="K38" i="38"/>
  <c r="F38" i="38"/>
  <c r="K37" i="38"/>
  <c r="F37" i="38"/>
  <c r="K36" i="38"/>
  <c r="F36" i="38"/>
  <c r="K35" i="38"/>
  <c r="F35" i="38"/>
  <c r="K34" i="38"/>
  <c r="F34" i="38"/>
  <c r="K33" i="38"/>
  <c r="F33" i="38"/>
  <c r="K32" i="38"/>
  <c r="F32" i="38"/>
  <c r="K31" i="38"/>
  <c r="F31" i="38"/>
  <c r="K30" i="38"/>
  <c r="F30" i="38"/>
  <c r="K29" i="38"/>
  <c r="F29" i="38"/>
  <c r="K28" i="38"/>
  <c r="F28" i="38"/>
  <c r="K27" i="38"/>
  <c r="F27" i="38"/>
  <c r="K26" i="38"/>
  <c r="F26" i="38"/>
  <c r="K25" i="38"/>
  <c r="F25" i="38"/>
  <c r="K24" i="38"/>
  <c r="F24" i="38"/>
  <c r="K23" i="38"/>
  <c r="F23" i="38"/>
  <c r="K22" i="38"/>
  <c r="F22" i="38"/>
  <c r="K21" i="38"/>
  <c r="F21" i="38"/>
  <c r="K20" i="38"/>
  <c r="F20" i="38"/>
  <c r="K19" i="38"/>
  <c r="F19" i="38"/>
  <c r="K18" i="38"/>
  <c r="F18" i="38"/>
  <c r="K17" i="38"/>
  <c r="F17" i="38"/>
  <c r="K16" i="38"/>
  <c r="F16" i="38"/>
  <c r="K15" i="38"/>
  <c r="F15" i="38"/>
  <c r="K14" i="38"/>
  <c r="F14" i="38"/>
  <c r="K13" i="38"/>
  <c r="F13" i="38"/>
  <c r="K12" i="38"/>
  <c r="F12" i="38"/>
  <c r="K11" i="38"/>
  <c r="F11" i="38"/>
  <c r="K10" i="38"/>
  <c r="F10" i="38"/>
  <c r="I51" i="38" l="1"/>
  <c r="F81" i="38"/>
  <c r="F77" i="38"/>
  <c r="F80" i="38"/>
  <c r="F78" i="38"/>
  <c r="F76" i="38"/>
  <c r="F79" i="38"/>
  <c r="F90" i="38"/>
  <c r="F60" i="38"/>
  <c r="F59" i="38"/>
  <c r="F56" i="38"/>
  <c r="F58" i="38"/>
  <c r="F55" i="38"/>
  <c r="F61" i="38"/>
  <c r="F53" i="38"/>
  <c r="F57" i="38"/>
  <c r="K49" i="38"/>
  <c r="J51" i="38"/>
  <c r="J54" i="38" s="1"/>
  <c r="E54" i="38" l="1"/>
  <c r="F54" i="38" s="1"/>
  <c r="K54" i="38"/>
  <c r="H10" i="38"/>
  <c r="H47" i="38"/>
  <c r="H46" i="38"/>
  <c r="H45" i="38"/>
  <c r="H44" i="38"/>
  <c r="G11" i="38"/>
  <c r="G47" i="38"/>
  <c r="G46" i="38"/>
  <c r="G45" i="38"/>
  <c r="G44" i="38"/>
  <c r="G22" i="38"/>
  <c r="G10" i="38"/>
  <c r="G51" i="38" s="1"/>
  <c r="G48" i="38"/>
  <c r="G30" i="38"/>
  <c r="G53" i="38"/>
  <c r="G32" i="38"/>
  <c r="G38" i="38"/>
  <c r="G39" i="38"/>
  <c r="G19" i="38"/>
  <c r="G40" i="38"/>
  <c r="G31" i="38"/>
  <c r="G60" i="38"/>
  <c r="G61" i="38"/>
  <c r="G20" i="38"/>
  <c r="G14" i="38"/>
  <c r="G55" i="38"/>
  <c r="G33" i="38"/>
  <c r="G18" i="38"/>
  <c r="G56" i="38"/>
  <c r="G13" i="38"/>
  <c r="G25" i="38"/>
  <c r="G34" i="38"/>
  <c r="G42" i="38"/>
  <c r="G21" i="38"/>
  <c r="G54" i="38"/>
  <c r="G23" i="38"/>
  <c r="G57" i="38"/>
  <c r="G15" i="38"/>
  <c r="G26" i="38"/>
  <c r="G35" i="38"/>
  <c r="G43" i="38"/>
  <c r="G24" i="38"/>
  <c r="G58" i="38"/>
  <c r="G16" i="38"/>
  <c r="G27" i="38"/>
  <c r="G36" i="38"/>
  <c r="G28" i="38"/>
  <c r="G12" i="38"/>
  <c r="G41" i="38"/>
  <c r="G49" i="38"/>
  <c r="G59" i="38"/>
  <c r="G17" i="38"/>
  <c r="G29" i="38"/>
  <c r="G37" i="38"/>
  <c r="H54" i="38"/>
  <c r="H43" i="38"/>
  <c r="H42" i="38"/>
  <c r="H41" i="38"/>
  <c r="H40" i="38"/>
  <c r="H39" i="38"/>
  <c r="H38" i="38"/>
  <c r="H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K51" i="38"/>
  <c r="H61" i="38"/>
  <c r="H60" i="38"/>
  <c r="H59" i="38"/>
  <c r="H58" i="38"/>
  <c r="H57" i="38"/>
  <c r="H56" i="38"/>
  <c r="H55" i="38"/>
  <c r="H53" i="38"/>
  <c r="H48" i="38"/>
  <c r="H49" i="38"/>
  <c r="H51" i="38" l="1"/>
  <c r="L52" i="37"/>
  <c r="D52" i="37"/>
  <c r="C52" i="37"/>
  <c r="L52" i="36"/>
  <c r="D52" i="36"/>
  <c r="C52" i="36"/>
  <c r="L52" i="35"/>
  <c r="D52" i="35"/>
  <c r="C52" i="35"/>
  <c r="L52" i="34"/>
  <c r="D52" i="34"/>
  <c r="C52" i="34"/>
  <c r="L52" i="33"/>
  <c r="D52" i="33"/>
  <c r="C52" i="33"/>
  <c r="L52" i="32"/>
  <c r="D52" i="32"/>
  <c r="C52" i="32"/>
  <c r="L52" i="31"/>
  <c r="D52" i="31"/>
  <c r="C52" i="31"/>
  <c r="L52" i="30"/>
  <c r="D52" i="30"/>
  <c r="C52" i="30"/>
  <c r="L52" i="29"/>
  <c r="D52" i="29"/>
  <c r="C52" i="29"/>
  <c r="L52" i="28"/>
  <c r="D52" i="28"/>
  <c r="C52" i="28"/>
  <c r="L52" i="27"/>
  <c r="D52" i="27"/>
  <c r="C52" i="27"/>
  <c r="E89" i="9"/>
  <c r="K54" i="3"/>
  <c r="K54" i="4"/>
  <c r="K54" i="5"/>
  <c r="K54" i="6"/>
  <c r="K54" i="7"/>
  <c r="K54" i="8"/>
  <c r="K54" i="9"/>
  <c r="K54" i="10"/>
  <c r="K54" i="11"/>
  <c r="K54" i="1"/>
  <c r="D54" i="3"/>
  <c r="E54" i="3"/>
  <c r="D54" i="4"/>
  <c r="E54" i="4"/>
  <c r="D54" i="5"/>
  <c r="E54" i="5"/>
  <c r="F54" i="5" s="1"/>
  <c r="D54" i="6"/>
  <c r="E54" i="6"/>
  <c r="D54" i="7"/>
  <c r="E54" i="7"/>
  <c r="D54" i="8"/>
  <c r="E54" i="8"/>
  <c r="D54" i="9"/>
  <c r="E54" i="9"/>
  <c r="D54" i="10"/>
  <c r="E54" i="10"/>
  <c r="D54" i="11"/>
  <c r="E54" i="11"/>
  <c r="D54" i="1"/>
  <c r="E54" i="1"/>
  <c r="F54" i="6" l="1"/>
  <c r="F54" i="8"/>
  <c r="F54" i="4"/>
  <c r="F54" i="3"/>
  <c r="F54" i="1"/>
  <c r="F54" i="10"/>
  <c r="F54" i="11"/>
  <c r="F54" i="9"/>
  <c r="F54" i="7"/>
  <c r="D13" i="26"/>
  <c r="O12" i="26"/>
  <c r="P12" i="26" s="1"/>
  <c r="O11" i="26"/>
  <c r="L12" i="26"/>
  <c r="M12" i="26" s="1"/>
  <c r="L11" i="26"/>
  <c r="I12" i="26"/>
  <c r="J12" i="26" s="1"/>
  <c r="I11" i="26"/>
  <c r="F12" i="26"/>
  <c r="G12" i="26" s="1"/>
  <c r="F11" i="26"/>
  <c r="G11" i="26" s="1"/>
  <c r="O6" i="26"/>
  <c r="P6" i="26" s="1"/>
  <c r="O5" i="26"/>
  <c r="P5" i="26" s="1"/>
  <c r="L6" i="26"/>
  <c r="M6" i="26" s="1"/>
  <c r="L5" i="26"/>
  <c r="M5" i="26" s="1"/>
  <c r="I6" i="26"/>
  <c r="J6" i="26" s="1"/>
  <c r="I5" i="26"/>
  <c r="J5" i="26" s="1"/>
  <c r="O4" i="26"/>
  <c r="P4" i="26" s="1"/>
  <c r="L4" i="26"/>
  <c r="M4" i="26" s="1"/>
  <c r="I4" i="26"/>
  <c r="J4" i="26" s="1"/>
  <c r="F4" i="26"/>
  <c r="G4" i="26" s="1"/>
  <c r="O13" i="26" l="1"/>
  <c r="N13" i="26" s="1"/>
  <c r="L13" i="26"/>
  <c r="K13" i="26" s="1"/>
  <c r="I13" i="26"/>
  <c r="H13" i="26" s="1"/>
  <c r="J11" i="26"/>
  <c r="F13" i="26"/>
  <c r="E13" i="26" s="1"/>
  <c r="M11" i="26"/>
  <c r="P11" i="26"/>
  <c r="L7" i="26"/>
  <c r="O7" i="26"/>
  <c r="I7" i="26"/>
  <c r="D7" i="26"/>
  <c r="F6" i="26"/>
  <c r="G6" i="26" s="1"/>
  <c r="F5" i="26"/>
  <c r="G5" i="26" s="1"/>
  <c r="N7" i="26" l="1"/>
  <c r="K7" i="26"/>
  <c r="H7" i="26"/>
  <c r="F7" i="26"/>
  <c r="E7" i="26" s="1"/>
  <c r="D87" i="7" l="1"/>
  <c r="D87" i="6"/>
  <c r="D87" i="3"/>
  <c r="K60" i="1" l="1"/>
  <c r="E87" i="10" l="1"/>
  <c r="D87" i="10"/>
  <c r="K83" i="10"/>
  <c r="K87" i="10"/>
  <c r="F87" i="10" l="1"/>
  <c r="K30" i="9"/>
  <c r="K77" i="9" l="1"/>
  <c r="K78" i="9"/>
  <c r="K79" i="9"/>
  <c r="K80" i="9"/>
  <c r="K81" i="9"/>
  <c r="K82" i="9"/>
  <c r="K83" i="9"/>
  <c r="K84" i="9"/>
  <c r="K85" i="9"/>
  <c r="K86" i="9"/>
  <c r="K87" i="9"/>
  <c r="K88" i="9"/>
  <c r="K89" i="9"/>
  <c r="D86" i="9"/>
  <c r="E86" i="9"/>
  <c r="D87" i="9"/>
  <c r="E87" i="9"/>
  <c r="D88" i="9"/>
  <c r="E88" i="9"/>
  <c r="D89" i="9"/>
  <c r="F89" i="9" s="1"/>
  <c r="F87" i="9" l="1"/>
  <c r="F86" i="9"/>
  <c r="F88" i="9"/>
  <c r="D88" i="8"/>
  <c r="D76" i="8"/>
  <c r="K83" i="8" l="1"/>
  <c r="K87" i="8"/>
  <c r="K25" i="7" l="1"/>
  <c r="D57" i="1" l="1"/>
  <c r="D56" i="1"/>
  <c r="K57" i="11" l="1"/>
  <c r="D57" i="11"/>
  <c r="E57" i="11"/>
  <c r="K57" i="10"/>
  <c r="D57" i="10"/>
  <c r="E57" i="10"/>
  <c r="K57" i="9"/>
  <c r="D57" i="9"/>
  <c r="E57" i="9"/>
  <c r="K57" i="8"/>
  <c r="D57" i="8"/>
  <c r="E57" i="8"/>
  <c r="K57" i="7"/>
  <c r="D57" i="7"/>
  <c r="E57" i="7"/>
  <c r="K57" i="6"/>
  <c r="D57" i="6"/>
  <c r="E57" i="6"/>
  <c r="K57" i="5"/>
  <c r="D57" i="5"/>
  <c r="E57" i="5"/>
  <c r="K57" i="4"/>
  <c r="D57" i="4"/>
  <c r="E57" i="4"/>
  <c r="D57" i="3"/>
  <c r="E57" i="3"/>
  <c r="K57" i="3"/>
  <c r="F57" i="10" l="1"/>
  <c r="F57" i="5"/>
  <c r="F57" i="6"/>
  <c r="F57" i="11"/>
  <c r="F57" i="9"/>
  <c r="F57" i="8"/>
  <c r="F57" i="7"/>
  <c r="F57" i="4"/>
  <c r="F57" i="3"/>
  <c r="F57" i="1" l="1"/>
  <c r="F56" i="1"/>
  <c r="K57" i="1"/>
  <c r="K56" i="1"/>
  <c r="I49" i="11" l="1"/>
  <c r="D49" i="38" s="1"/>
  <c r="E11" i="1"/>
  <c r="D51" i="38" l="1"/>
  <c r="K90" i="11"/>
  <c r="J49" i="11"/>
  <c r="E49" i="38" s="1"/>
  <c r="K77" i="11"/>
  <c r="K78" i="11"/>
  <c r="K79" i="11"/>
  <c r="K80" i="11"/>
  <c r="K81" i="11"/>
  <c r="K82" i="11"/>
  <c r="K83" i="11"/>
  <c r="K84" i="11"/>
  <c r="K85" i="11"/>
  <c r="K86" i="11"/>
  <c r="K88" i="11"/>
  <c r="K89" i="11"/>
  <c r="K76" i="11"/>
  <c r="K77" i="10"/>
  <c r="K78" i="10"/>
  <c r="K79" i="10"/>
  <c r="K80" i="10"/>
  <c r="K81" i="10"/>
  <c r="K82" i="10"/>
  <c r="K84" i="10"/>
  <c r="K85" i="10"/>
  <c r="K86" i="10"/>
  <c r="K88" i="10"/>
  <c r="K89" i="10"/>
  <c r="K76" i="10"/>
  <c r="K76" i="9"/>
  <c r="K77" i="8"/>
  <c r="K78" i="8"/>
  <c r="K79" i="8"/>
  <c r="K80" i="8"/>
  <c r="K81" i="8"/>
  <c r="K82" i="8"/>
  <c r="K84" i="8"/>
  <c r="K85" i="8"/>
  <c r="K86" i="8"/>
  <c r="K88" i="8"/>
  <c r="K89" i="8"/>
  <c r="K76" i="8"/>
  <c r="K77" i="7"/>
  <c r="K78" i="7"/>
  <c r="K79" i="7"/>
  <c r="K80" i="7"/>
  <c r="K81" i="7"/>
  <c r="K82" i="7"/>
  <c r="K83" i="7"/>
  <c r="K84" i="7"/>
  <c r="K85" i="7"/>
  <c r="K86" i="7"/>
  <c r="K88" i="7"/>
  <c r="K89" i="7"/>
  <c r="K76" i="7"/>
  <c r="K77" i="6"/>
  <c r="K78" i="6"/>
  <c r="K79" i="6"/>
  <c r="K80" i="6"/>
  <c r="K81" i="6"/>
  <c r="K82" i="6"/>
  <c r="K83" i="6"/>
  <c r="K84" i="6"/>
  <c r="K85" i="6"/>
  <c r="K86" i="6"/>
  <c r="K88" i="6"/>
  <c r="K89" i="6"/>
  <c r="K76" i="6"/>
  <c r="K77" i="5"/>
  <c r="K78" i="5"/>
  <c r="K79" i="5"/>
  <c r="K80" i="5"/>
  <c r="K81" i="5"/>
  <c r="K82" i="5"/>
  <c r="K83" i="5"/>
  <c r="K84" i="5"/>
  <c r="K85" i="5"/>
  <c r="K86" i="5"/>
  <c r="K88" i="5"/>
  <c r="K89" i="5"/>
  <c r="K76" i="5"/>
  <c r="K77" i="4"/>
  <c r="K78" i="4"/>
  <c r="K79" i="4"/>
  <c r="K80" i="4"/>
  <c r="K81" i="4"/>
  <c r="K82" i="4"/>
  <c r="K83" i="4"/>
  <c r="K84" i="4"/>
  <c r="K85" i="4"/>
  <c r="K86" i="4"/>
  <c r="K88" i="4"/>
  <c r="K89" i="4"/>
  <c r="K76" i="4"/>
  <c r="K77" i="3"/>
  <c r="K78" i="3"/>
  <c r="K79" i="3"/>
  <c r="K80" i="3"/>
  <c r="K81" i="3"/>
  <c r="K82" i="3"/>
  <c r="K83" i="3"/>
  <c r="K84" i="3"/>
  <c r="K85" i="3"/>
  <c r="K86" i="3"/>
  <c r="K88" i="3"/>
  <c r="K89" i="3"/>
  <c r="K76" i="3"/>
  <c r="B44" i="38" l="1"/>
  <c r="B46" i="38"/>
  <c r="B45" i="38"/>
  <c r="B47" i="38"/>
  <c r="B55" i="38"/>
  <c r="B35" i="38"/>
  <c r="B18" i="38"/>
  <c r="B59" i="38"/>
  <c r="B37" i="38"/>
  <c r="B56" i="38"/>
  <c r="B20" i="38"/>
  <c r="B36" i="38"/>
  <c r="B23" i="38"/>
  <c r="B32" i="38"/>
  <c r="B54" i="38"/>
  <c r="B28" i="38"/>
  <c r="B29" i="38"/>
  <c r="B61" i="38"/>
  <c r="B21" i="38"/>
  <c r="B30" i="38"/>
  <c r="B11" i="38"/>
  <c r="B10" i="38"/>
  <c r="B51" i="38" s="1"/>
  <c r="B53" i="38"/>
  <c r="B34" i="38"/>
  <c r="B33" i="38"/>
  <c r="B25" i="38"/>
  <c r="B42" i="38"/>
  <c r="B60" i="38"/>
  <c r="B38" i="38"/>
  <c r="B43" i="38"/>
  <c r="B57" i="38"/>
  <c r="B17" i="38"/>
  <c r="B58" i="38"/>
  <c r="B31" i="38"/>
  <c r="B16" i="38"/>
  <c r="B27" i="38"/>
  <c r="B40" i="38"/>
  <c r="B12" i="38"/>
  <c r="B19" i="38"/>
  <c r="B22" i="38"/>
  <c r="B15" i="38"/>
  <c r="B13" i="38"/>
  <c r="B24" i="38"/>
  <c r="B14" i="38"/>
  <c r="B39" i="38"/>
  <c r="B26" i="38"/>
  <c r="B41" i="38"/>
  <c r="E51" i="38"/>
  <c r="F49" i="38"/>
  <c r="B49" i="38"/>
  <c r="C49" i="38" l="1"/>
  <c r="C44" i="38"/>
  <c r="C45" i="38"/>
  <c r="C46" i="38"/>
  <c r="C47" i="38"/>
  <c r="C43" i="38"/>
  <c r="C35" i="38"/>
  <c r="C27" i="38"/>
  <c r="C19" i="38"/>
  <c r="C11" i="38"/>
  <c r="C60" i="38"/>
  <c r="C42" i="38"/>
  <c r="C34" i="38"/>
  <c r="C26" i="38"/>
  <c r="C18" i="38"/>
  <c r="C10" i="38"/>
  <c r="C56" i="38"/>
  <c r="C12" i="38"/>
  <c r="C50" i="38"/>
  <c r="C41" i="38"/>
  <c r="C33" i="38"/>
  <c r="C25" i="38"/>
  <c r="C17" i="38"/>
  <c r="F51" i="38"/>
  <c r="C53" i="38"/>
  <c r="C31" i="38"/>
  <c r="C23" i="38"/>
  <c r="C15" i="38"/>
  <c r="C54" i="38"/>
  <c r="C48" i="38"/>
  <c r="C40" i="38"/>
  <c r="C32" i="38"/>
  <c r="C24" i="38"/>
  <c r="C16" i="38"/>
  <c r="C58" i="38"/>
  <c r="C39" i="38"/>
  <c r="C55" i="38"/>
  <c r="C38" i="38"/>
  <c r="C30" i="38"/>
  <c r="C22" i="38"/>
  <c r="C14" i="38"/>
  <c r="C57" i="38"/>
  <c r="C37" i="38"/>
  <c r="C29" i="38"/>
  <c r="C21" i="38"/>
  <c r="C13" i="38"/>
  <c r="C61" i="38"/>
  <c r="C36" i="38"/>
  <c r="C28" i="38"/>
  <c r="C20" i="38"/>
  <c r="C59" i="38"/>
  <c r="E83" i="11"/>
  <c r="D83" i="11"/>
  <c r="D83" i="10"/>
  <c r="F83" i="10" s="1"/>
  <c r="E83" i="9"/>
  <c r="D83" i="9"/>
  <c r="E83" i="8"/>
  <c r="D83" i="8"/>
  <c r="E83" i="7"/>
  <c r="D83" i="7"/>
  <c r="E83" i="6"/>
  <c r="D83" i="6"/>
  <c r="E83" i="5"/>
  <c r="D83" i="5"/>
  <c r="E83" i="4"/>
  <c r="D83" i="4"/>
  <c r="E83" i="3"/>
  <c r="F83" i="3" s="1"/>
  <c r="D83" i="3"/>
  <c r="E82" i="11"/>
  <c r="D82" i="11"/>
  <c r="E82" i="10"/>
  <c r="D82" i="10"/>
  <c r="E82" i="9"/>
  <c r="D82" i="9"/>
  <c r="E82" i="8"/>
  <c r="D82" i="8"/>
  <c r="E82" i="7"/>
  <c r="D82" i="7"/>
  <c r="E82" i="6"/>
  <c r="D82" i="6"/>
  <c r="E82" i="5"/>
  <c r="D82" i="5"/>
  <c r="E82" i="4"/>
  <c r="D82" i="4"/>
  <c r="E82" i="3"/>
  <c r="D82" i="3"/>
  <c r="C51" i="38" l="1"/>
  <c r="F83" i="11"/>
  <c r="F83" i="4"/>
  <c r="F83" i="8"/>
  <c r="F83" i="9"/>
  <c r="F83" i="7"/>
  <c r="F83" i="6"/>
  <c r="F83" i="5"/>
  <c r="F82" i="9"/>
  <c r="F82" i="4"/>
  <c r="F82" i="8"/>
  <c r="F82" i="5"/>
  <c r="F82" i="6"/>
  <c r="F82" i="10"/>
  <c r="F82" i="3"/>
  <c r="F82" i="7"/>
  <c r="F82" i="11"/>
  <c r="J49" i="3" l="1"/>
  <c r="J49" i="5"/>
  <c r="J49" i="6"/>
  <c r="J49" i="10"/>
  <c r="D79" i="3"/>
  <c r="E79" i="3"/>
  <c r="D79" i="4"/>
  <c r="E79" i="4"/>
  <c r="D79" i="5"/>
  <c r="E79" i="5"/>
  <c r="D79" i="6"/>
  <c r="E79" i="6"/>
  <c r="D79" i="7"/>
  <c r="E79" i="7"/>
  <c r="D79" i="8"/>
  <c r="E79" i="8"/>
  <c r="D79" i="9"/>
  <c r="E79" i="9"/>
  <c r="D79" i="10"/>
  <c r="E79" i="10"/>
  <c r="D79" i="11"/>
  <c r="E79" i="11"/>
  <c r="K11" i="3"/>
  <c r="K11" i="4"/>
  <c r="K11" i="5"/>
  <c r="K11" i="6"/>
  <c r="K11" i="7"/>
  <c r="K11" i="8"/>
  <c r="K11" i="9"/>
  <c r="K11" i="10"/>
  <c r="K11" i="11"/>
  <c r="E11" i="3"/>
  <c r="E11" i="4"/>
  <c r="E11" i="5"/>
  <c r="E11" i="6"/>
  <c r="E11" i="7"/>
  <c r="E11" i="8"/>
  <c r="E11" i="9"/>
  <c r="E11" i="10"/>
  <c r="E11" i="11"/>
  <c r="D11" i="3"/>
  <c r="D11" i="4"/>
  <c r="D11" i="5"/>
  <c r="D11" i="6"/>
  <c r="D11" i="7"/>
  <c r="D11" i="8"/>
  <c r="D11" i="9"/>
  <c r="D11" i="10"/>
  <c r="D11" i="11"/>
  <c r="K11" i="1"/>
  <c r="D11" i="1"/>
  <c r="F11" i="1" s="1"/>
  <c r="J51" i="1"/>
  <c r="I49" i="3"/>
  <c r="I49" i="4"/>
  <c r="I49" i="6"/>
  <c r="I49" i="8"/>
  <c r="I49" i="9"/>
  <c r="I51" i="9" s="1"/>
  <c r="I49" i="10"/>
  <c r="I51" i="10" s="1"/>
  <c r="D10" i="1"/>
  <c r="K10" i="10"/>
  <c r="D18" i="4"/>
  <c r="E18" i="4"/>
  <c r="D18" i="5"/>
  <c r="E18" i="5"/>
  <c r="D18" i="6"/>
  <c r="E18" i="6"/>
  <c r="D18" i="7"/>
  <c r="E18" i="7"/>
  <c r="D18" i="8"/>
  <c r="E18" i="8"/>
  <c r="D18" i="9"/>
  <c r="E18" i="9"/>
  <c r="D18" i="10"/>
  <c r="E18" i="10"/>
  <c r="D18" i="11"/>
  <c r="E18" i="11"/>
  <c r="D18" i="3"/>
  <c r="E18" i="3"/>
  <c r="K18" i="3"/>
  <c r="K18" i="4"/>
  <c r="K18" i="5"/>
  <c r="K18" i="6"/>
  <c r="K18" i="7"/>
  <c r="K18" i="8"/>
  <c r="K18" i="9"/>
  <c r="K18" i="10"/>
  <c r="K18" i="11"/>
  <c r="K18" i="1"/>
  <c r="E18" i="1"/>
  <c r="D18" i="1"/>
  <c r="K60" i="3"/>
  <c r="K60" i="4"/>
  <c r="K60" i="5"/>
  <c r="K60" i="6"/>
  <c r="K60" i="7"/>
  <c r="K60" i="8"/>
  <c r="K60" i="9"/>
  <c r="K60" i="10"/>
  <c r="K60" i="11"/>
  <c r="E59" i="11"/>
  <c r="D59" i="11"/>
  <c r="E58" i="11"/>
  <c r="D58" i="11"/>
  <c r="E56" i="11"/>
  <c r="D56" i="11"/>
  <c r="E61" i="11"/>
  <c r="D61" i="11"/>
  <c r="E59" i="10"/>
  <c r="D59" i="10"/>
  <c r="E58" i="10"/>
  <c r="D58" i="10"/>
  <c r="E56" i="10"/>
  <c r="D56" i="10"/>
  <c r="E61" i="10"/>
  <c r="D61" i="10"/>
  <c r="E59" i="9"/>
  <c r="D59" i="9"/>
  <c r="E58" i="9"/>
  <c r="D58" i="9"/>
  <c r="E56" i="9"/>
  <c r="D56" i="9"/>
  <c r="E61" i="9"/>
  <c r="D61" i="9"/>
  <c r="E59" i="8"/>
  <c r="D59" i="8"/>
  <c r="E58" i="8"/>
  <c r="D58" i="8"/>
  <c r="E56" i="8"/>
  <c r="D56" i="8"/>
  <c r="E61" i="8"/>
  <c r="D61" i="8"/>
  <c r="E59" i="7"/>
  <c r="D59" i="7"/>
  <c r="E58" i="7"/>
  <c r="D58" i="7"/>
  <c r="E56" i="7"/>
  <c r="D56" i="7"/>
  <c r="E61" i="7"/>
  <c r="D61" i="7"/>
  <c r="E59" i="6"/>
  <c r="D59" i="6"/>
  <c r="E58" i="6"/>
  <c r="D58" i="6"/>
  <c r="E56" i="6"/>
  <c r="D56" i="6"/>
  <c r="E61" i="6"/>
  <c r="D61" i="6"/>
  <c r="E59" i="5"/>
  <c r="D59" i="5"/>
  <c r="E58" i="5"/>
  <c r="D58" i="5"/>
  <c r="E56" i="5"/>
  <c r="D56" i="5"/>
  <c r="E61" i="5"/>
  <c r="D61" i="5"/>
  <c r="E59" i="4"/>
  <c r="D59" i="4"/>
  <c r="E58" i="4"/>
  <c r="D58" i="4"/>
  <c r="E56" i="4"/>
  <c r="D56" i="4"/>
  <c r="E61" i="4"/>
  <c r="D61" i="4"/>
  <c r="E59" i="3"/>
  <c r="E58" i="3"/>
  <c r="E56" i="3"/>
  <c r="E61" i="3"/>
  <c r="D61" i="3"/>
  <c r="D59" i="3"/>
  <c r="D58" i="3"/>
  <c r="D56" i="3"/>
  <c r="K56" i="3"/>
  <c r="K61" i="3"/>
  <c r="K56" i="4"/>
  <c r="K61" i="4"/>
  <c r="K56" i="5"/>
  <c r="K61" i="5"/>
  <c r="K56" i="6"/>
  <c r="K61" i="6"/>
  <c r="K56" i="7"/>
  <c r="K61" i="7"/>
  <c r="K56" i="8"/>
  <c r="K61" i="8"/>
  <c r="K56" i="9"/>
  <c r="K61" i="9"/>
  <c r="K56" i="10"/>
  <c r="K61" i="10"/>
  <c r="K56" i="11"/>
  <c r="K61" i="11"/>
  <c r="K61" i="1"/>
  <c r="E61" i="1"/>
  <c r="D61" i="1"/>
  <c r="K58" i="3"/>
  <c r="K58" i="4"/>
  <c r="K58" i="5"/>
  <c r="K58" i="6"/>
  <c r="K58" i="7"/>
  <c r="K58" i="8"/>
  <c r="K58" i="9"/>
  <c r="K58" i="10"/>
  <c r="K58" i="11"/>
  <c r="K58" i="1"/>
  <c r="E58" i="1"/>
  <c r="D58" i="1"/>
  <c r="K59" i="3"/>
  <c r="K59" i="4"/>
  <c r="K59" i="5"/>
  <c r="K59" i="6"/>
  <c r="K59" i="7"/>
  <c r="K59" i="8"/>
  <c r="K59" i="9"/>
  <c r="K59" i="10"/>
  <c r="K59" i="11"/>
  <c r="K59" i="1"/>
  <c r="E59" i="1"/>
  <c r="D59" i="1"/>
  <c r="D10" i="6"/>
  <c r="D80" i="11"/>
  <c r="D80" i="10"/>
  <c r="D81" i="10"/>
  <c r="D80" i="9"/>
  <c r="D81" i="9"/>
  <c r="D80" i="8"/>
  <c r="D80" i="7"/>
  <c r="D81" i="7"/>
  <c r="D80" i="6"/>
  <c r="D80" i="5"/>
  <c r="D80" i="4"/>
  <c r="D80" i="3"/>
  <c r="E80" i="3"/>
  <c r="E80" i="4"/>
  <c r="E80" i="5"/>
  <c r="E80" i="6"/>
  <c r="E80" i="7"/>
  <c r="E80" i="8"/>
  <c r="E80" i="9"/>
  <c r="E80" i="10"/>
  <c r="E80" i="11"/>
  <c r="D37" i="3"/>
  <c r="E37" i="3"/>
  <c r="D37" i="4"/>
  <c r="E37" i="4"/>
  <c r="D37" i="5"/>
  <c r="E37" i="5"/>
  <c r="D37" i="6"/>
  <c r="E37" i="6"/>
  <c r="D37" i="7"/>
  <c r="E37" i="7"/>
  <c r="D37" i="8"/>
  <c r="E37" i="8"/>
  <c r="D37" i="9"/>
  <c r="E37" i="9"/>
  <c r="D37" i="10"/>
  <c r="E37" i="10"/>
  <c r="D37" i="11"/>
  <c r="E37" i="11"/>
  <c r="D36" i="3"/>
  <c r="E36" i="3"/>
  <c r="D36" i="4"/>
  <c r="E36" i="4"/>
  <c r="D36" i="5"/>
  <c r="E36" i="5"/>
  <c r="D36" i="6"/>
  <c r="E36" i="6"/>
  <c r="D36" i="7"/>
  <c r="E36" i="7"/>
  <c r="D36" i="8"/>
  <c r="E36" i="8"/>
  <c r="D36" i="9"/>
  <c r="E36" i="9"/>
  <c r="D36" i="10"/>
  <c r="E36" i="10"/>
  <c r="D36" i="11"/>
  <c r="E36" i="11"/>
  <c r="D84" i="3"/>
  <c r="E84" i="3"/>
  <c r="D85" i="3"/>
  <c r="E85" i="3"/>
  <c r="D86" i="3"/>
  <c r="E86" i="3"/>
  <c r="D88" i="3"/>
  <c r="E88" i="3"/>
  <c r="D84" i="4"/>
  <c r="E84" i="4"/>
  <c r="D85" i="4"/>
  <c r="E85" i="4"/>
  <c r="D88" i="4"/>
  <c r="E88" i="4"/>
  <c r="D84" i="5"/>
  <c r="E84" i="5"/>
  <c r="D85" i="5"/>
  <c r="E85" i="5"/>
  <c r="D86" i="5"/>
  <c r="E86" i="5"/>
  <c r="D88" i="5"/>
  <c r="E88" i="5"/>
  <c r="D84" i="6"/>
  <c r="E84" i="6"/>
  <c r="D85" i="6"/>
  <c r="E85" i="6"/>
  <c r="D86" i="6"/>
  <c r="E86" i="6"/>
  <c r="D88" i="6"/>
  <c r="E88" i="6"/>
  <c r="D84" i="7"/>
  <c r="E84" i="7"/>
  <c r="D85" i="7"/>
  <c r="E85" i="7"/>
  <c r="D86" i="7"/>
  <c r="E86" i="7"/>
  <c r="D88" i="7"/>
  <c r="E88" i="7"/>
  <c r="D84" i="8"/>
  <c r="E84" i="8"/>
  <c r="D85" i="8"/>
  <c r="E85" i="8"/>
  <c r="D86" i="8"/>
  <c r="E86" i="8"/>
  <c r="E88" i="8"/>
  <c r="D84" i="9"/>
  <c r="E84" i="9"/>
  <c r="D85" i="9"/>
  <c r="E85" i="9"/>
  <c r="D84" i="10"/>
  <c r="E84" i="10"/>
  <c r="D85" i="10"/>
  <c r="E85" i="10"/>
  <c r="D86" i="10"/>
  <c r="E86" i="10"/>
  <c r="D88" i="10"/>
  <c r="E88" i="10"/>
  <c r="D84" i="11"/>
  <c r="E84" i="11"/>
  <c r="D85" i="11"/>
  <c r="E85" i="11"/>
  <c r="D86" i="11"/>
  <c r="E86" i="11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23" i="7"/>
  <c r="E23" i="7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2" i="7"/>
  <c r="E32" i="7"/>
  <c r="D33" i="7"/>
  <c r="E33" i="7"/>
  <c r="D34" i="7"/>
  <c r="E34" i="7"/>
  <c r="D35" i="7"/>
  <c r="E35" i="7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23" i="9"/>
  <c r="E23" i="9"/>
  <c r="D24" i="9"/>
  <c r="E24" i="9"/>
  <c r="D25" i="9"/>
  <c r="E25" i="9"/>
  <c r="D26" i="9"/>
  <c r="E26" i="9"/>
  <c r="D27" i="9"/>
  <c r="E27" i="9"/>
  <c r="D28" i="9"/>
  <c r="E28" i="9"/>
  <c r="D29" i="9"/>
  <c r="E29" i="9"/>
  <c r="D30" i="9"/>
  <c r="E30" i="9"/>
  <c r="D31" i="9"/>
  <c r="E31" i="9"/>
  <c r="D32" i="9"/>
  <c r="E32" i="9"/>
  <c r="D33" i="9"/>
  <c r="E33" i="9"/>
  <c r="D34" i="9"/>
  <c r="E34" i="9"/>
  <c r="D35" i="9"/>
  <c r="E35" i="9"/>
  <c r="D23" i="10"/>
  <c r="E23" i="10"/>
  <c r="D24" i="10"/>
  <c r="E24" i="10"/>
  <c r="D25" i="10"/>
  <c r="E25" i="10"/>
  <c r="D26" i="10"/>
  <c r="E26" i="10"/>
  <c r="D27" i="10"/>
  <c r="E27" i="10"/>
  <c r="D28" i="10"/>
  <c r="E28" i="10"/>
  <c r="D29" i="10"/>
  <c r="E29" i="10"/>
  <c r="D30" i="10"/>
  <c r="E30" i="10"/>
  <c r="D31" i="10"/>
  <c r="E31" i="10"/>
  <c r="D32" i="10"/>
  <c r="E32" i="10"/>
  <c r="D33" i="10"/>
  <c r="E33" i="10"/>
  <c r="D34" i="10"/>
  <c r="E34" i="10"/>
  <c r="D35" i="10"/>
  <c r="E35" i="10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12" i="3"/>
  <c r="K13" i="3"/>
  <c r="K14" i="3"/>
  <c r="K15" i="3"/>
  <c r="K16" i="3"/>
  <c r="K17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12" i="4"/>
  <c r="K13" i="4"/>
  <c r="K14" i="4"/>
  <c r="K15" i="4"/>
  <c r="K16" i="4"/>
  <c r="K17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12" i="5"/>
  <c r="K13" i="5"/>
  <c r="K14" i="5"/>
  <c r="K15" i="5"/>
  <c r="K16" i="5"/>
  <c r="K17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12" i="6"/>
  <c r="K13" i="6"/>
  <c r="K14" i="6"/>
  <c r="K15" i="6"/>
  <c r="K16" i="6"/>
  <c r="K17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12" i="7"/>
  <c r="K13" i="7"/>
  <c r="K14" i="7"/>
  <c r="K15" i="7"/>
  <c r="K16" i="7"/>
  <c r="K17" i="7"/>
  <c r="K19" i="7"/>
  <c r="K20" i="7"/>
  <c r="K21" i="7"/>
  <c r="K22" i="7"/>
  <c r="K23" i="7"/>
  <c r="K24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12" i="8"/>
  <c r="K13" i="8"/>
  <c r="K14" i="8"/>
  <c r="K15" i="8"/>
  <c r="K16" i="8"/>
  <c r="K17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12" i="9"/>
  <c r="K13" i="9"/>
  <c r="K14" i="9"/>
  <c r="K15" i="9"/>
  <c r="K16" i="9"/>
  <c r="K17" i="9"/>
  <c r="K19" i="9"/>
  <c r="K20" i="9"/>
  <c r="K21" i="9"/>
  <c r="K22" i="9"/>
  <c r="K23" i="9"/>
  <c r="K24" i="9"/>
  <c r="K25" i="9"/>
  <c r="K26" i="9"/>
  <c r="K27" i="9"/>
  <c r="K28" i="9"/>
  <c r="K29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12" i="10"/>
  <c r="K13" i="10"/>
  <c r="K14" i="10"/>
  <c r="K15" i="10"/>
  <c r="K16" i="10"/>
  <c r="K17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12" i="11"/>
  <c r="K13" i="11"/>
  <c r="K14" i="11"/>
  <c r="K15" i="11"/>
  <c r="K16" i="11"/>
  <c r="K17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10" i="1"/>
  <c r="K10" i="3"/>
  <c r="K10" i="4"/>
  <c r="K10" i="5"/>
  <c r="K10" i="6"/>
  <c r="K10" i="7"/>
  <c r="K10" i="8"/>
  <c r="K10" i="9"/>
  <c r="K10" i="11"/>
  <c r="D12" i="1"/>
  <c r="E12" i="1"/>
  <c r="D13" i="1"/>
  <c r="E13" i="1"/>
  <c r="D14" i="1"/>
  <c r="E14" i="1"/>
  <c r="D15" i="1"/>
  <c r="E15" i="1"/>
  <c r="D16" i="1"/>
  <c r="E16" i="1"/>
  <c r="D17" i="1"/>
  <c r="E17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12" i="3"/>
  <c r="E12" i="3"/>
  <c r="D13" i="3"/>
  <c r="E13" i="3"/>
  <c r="D14" i="3"/>
  <c r="E14" i="3"/>
  <c r="E15" i="3"/>
  <c r="D15" i="3"/>
  <c r="D16" i="3"/>
  <c r="E16" i="3"/>
  <c r="D17" i="3"/>
  <c r="E17" i="3"/>
  <c r="D19" i="3"/>
  <c r="E19" i="3"/>
  <c r="D20" i="3"/>
  <c r="E20" i="3"/>
  <c r="D21" i="3"/>
  <c r="E21" i="3"/>
  <c r="D22" i="3"/>
  <c r="E22" i="3"/>
  <c r="D38" i="3"/>
  <c r="E38" i="3"/>
  <c r="D39" i="3"/>
  <c r="E39" i="3"/>
  <c r="D40" i="3"/>
  <c r="E40" i="3"/>
  <c r="D41" i="3"/>
  <c r="E41" i="3"/>
  <c r="D42" i="3"/>
  <c r="E42" i="3"/>
  <c r="D43" i="3"/>
  <c r="E43" i="3"/>
  <c r="D12" i="4"/>
  <c r="E12" i="4"/>
  <c r="D13" i="4"/>
  <c r="E13" i="4"/>
  <c r="D14" i="4"/>
  <c r="E14" i="4"/>
  <c r="D15" i="4"/>
  <c r="E15" i="4"/>
  <c r="D16" i="4"/>
  <c r="E16" i="4"/>
  <c r="D17" i="4"/>
  <c r="E17" i="4"/>
  <c r="D19" i="4"/>
  <c r="E19" i="4"/>
  <c r="D20" i="4"/>
  <c r="E20" i="4"/>
  <c r="D21" i="4"/>
  <c r="E21" i="4"/>
  <c r="D22" i="4"/>
  <c r="E22" i="4"/>
  <c r="D38" i="4"/>
  <c r="E38" i="4"/>
  <c r="D39" i="4"/>
  <c r="E39" i="4"/>
  <c r="D40" i="4"/>
  <c r="E40" i="4"/>
  <c r="D41" i="4"/>
  <c r="E41" i="4"/>
  <c r="D42" i="4"/>
  <c r="E42" i="4"/>
  <c r="D43" i="4"/>
  <c r="E43" i="4"/>
  <c r="D12" i="5"/>
  <c r="E12" i="5"/>
  <c r="D13" i="5"/>
  <c r="E13" i="5"/>
  <c r="D14" i="5"/>
  <c r="E14" i="5"/>
  <c r="D15" i="5"/>
  <c r="E15" i="5"/>
  <c r="D16" i="5"/>
  <c r="E16" i="5"/>
  <c r="D17" i="5"/>
  <c r="E17" i="5"/>
  <c r="D19" i="5"/>
  <c r="E19" i="5"/>
  <c r="D20" i="5"/>
  <c r="E20" i="5"/>
  <c r="D21" i="5"/>
  <c r="E21" i="5"/>
  <c r="D22" i="5"/>
  <c r="E22" i="5"/>
  <c r="D38" i="5"/>
  <c r="E38" i="5"/>
  <c r="D39" i="5"/>
  <c r="E39" i="5"/>
  <c r="D40" i="5"/>
  <c r="E40" i="5"/>
  <c r="D41" i="5"/>
  <c r="E41" i="5"/>
  <c r="D42" i="5"/>
  <c r="E42" i="5"/>
  <c r="D43" i="5"/>
  <c r="E43" i="5"/>
  <c r="D12" i="6"/>
  <c r="E12" i="6"/>
  <c r="D13" i="6"/>
  <c r="E13" i="6"/>
  <c r="D14" i="6"/>
  <c r="E14" i="6"/>
  <c r="D15" i="6"/>
  <c r="E15" i="6"/>
  <c r="D16" i="6"/>
  <c r="E16" i="6"/>
  <c r="D17" i="6"/>
  <c r="E17" i="6"/>
  <c r="D19" i="6"/>
  <c r="E19" i="6"/>
  <c r="D20" i="6"/>
  <c r="E20" i="6"/>
  <c r="D21" i="6"/>
  <c r="E21" i="6"/>
  <c r="D22" i="6"/>
  <c r="E22" i="6"/>
  <c r="D38" i="6"/>
  <c r="E38" i="6"/>
  <c r="D39" i="6"/>
  <c r="E39" i="6"/>
  <c r="D40" i="6"/>
  <c r="E40" i="6"/>
  <c r="D41" i="6"/>
  <c r="E41" i="6"/>
  <c r="D42" i="6"/>
  <c r="E42" i="6"/>
  <c r="D43" i="6"/>
  <c r="E43" i="6"/>
  <c r="D12" i="7"/>
  <c r="E12" i="7"/>
  <c r="D13" i="7"/>
  <c r="E13" i="7"/>
  <c r="D14" i="7"/>
  <c r="E14" i="7"/>
  <c r="D15" i="7"/>
  <c r="E15" i="7"/>
  <c r="D16" i="7"/>
  <c r="E16" i="7"/>
  <c r="D17" i="7"/>
  <c r="E17" i="7"/>
  <c r="D19" i="7"/>
  <c r="E19" i="7"/>
  <c r="D20" i="7"/>
  <c r="E20" i="7"/>
  <c r="D21" i="7"/>
  <c r="E21" i="7"/>
  <c r="D22" i="7"/>
  <c r="E22" i="7"/>
  <c r="D38" i="7"/>
  <c r="E38" i="7"/>
  <c r="D39" i="7"/>
  <c r="E39" i="7"/>
  <c r="D40" i="7"/>
  <c r="E40" i="7"/>
  <c r="D41" i="7"/>
  <c r="E41" i="7"/>
  <c r="D42" i="7"/>
  <c r="E42" i="7"/>
  <c r="D43" i="7"/>
  <c r="E43" i="7"/>
  <c r="D12" i="8"/>
  <c r="E12" i="8"/>
  <c r="D13" i="8"/>
  <c r="E13" i="8"/>
  <c r="D14" i="8"/>
  <c r="E14" i="8"/>
  <c r="D15" i="8"/>
  <c r="E15" i="8"/>
  <c r="D16" i="8"/>
  <c r="E16" i="8"/>
  <c r="D17" i="8"/>
  <c r="E17" i="8"/>
  <c r="D19" i="8"/>
  <c r="E19" i="8"/>
  <c r="D20" i="8"/>
  <c r="E20" i="8"/>
  <c r="D21" i="8"/>
  <c r="E21" i="8"/>
  <c r="D22" i="8"/>
  <c r="E22" i="8"/>
  <c r="D38" i="8"/>
  <c r="E38" i="8"/>
  <c r="D39" i="8"/>
  <c r="E39" i="8"/>
  <c r="D40" i="8"/>
  <c r="E40" i="8"/>
  <c r="D41" i="8"/>
  <c r="E41" i="8"/>
  <c r="D42" i="8"/>
  <c r="E42" i="8"/>
  <c r="D43" i="8"/>
  <c r="E43" i="8"/>
  <c r="D12" i="9"/>
  <c r="E12" i="9"/>
  <c r="D13" i="9"/>
  <c r="E13" i="9"/>
  <c r="D14" i="9"/>
  <c r="E14" i="9"/>
  <c r="D15" i="9"/>
  <c r="E15" i="9"/>
  <c r="D16" i="9"/>
  <c r="E16" i="9"/>
  <c r="D17" i="9"/>
  <c r="E17" i="9"/>
  <c r="D19" i="9"/>
  <c r="E19" i="9"/>
  <c r="D20" i="9"/>
  <c r="E20" i="9"/>
  <c r="D21" i="9"/>
  <c r="E21" i="9"/>
  <c r="D22" i="9"/>
  <c r="E22" i="9"/>
  <c r="D38" i="9"/>
  <c r="E38" i="9"/>
  <c r="D39" i="9"/>
  <c r="E39" i="9"/>
  <c r="D40" i="9"/>
  <c r="E40" i="9"/>
  <c r="D41" i="9"/>
  <c r="E41" i="9"/>
  <c r="D42" i="9"/>
  <c r="E42" i="9"/>
  <c r="D43" i="9"/>
  <c r="E43" i="9"/>
  <c r="D12" i="10"/>
  <c r="E12" i="10"/>
  <c r="D13" i="10"/>
  <c r="E13" i="10"/>
  <c r="D14" i="10"/>
  <c r="E14" i="10"/>
  <c r="E15" i="10"/>
  <c r="D15" i="10"/>
  <c r="D16" i="10"/>
  <c r="E16" i="10"/>
  <c r="D17" i="10"/>
  <c r="E17" i="10"/>
  <c r="D19" i="10"/>
  <c r="E19" i="10"/>
  <c r="D20" i="10"/>
  <c r="E20" i="10"/>
  <c r="D21" i="10"/>
  <c r="E21" i="10"/>
  <c r="D22" i="10"/>
  <c r="E22" i="10"/>
  <c r="D38" i="10"/>
  <c r="E38" i="10"/>
  <c r="D39" i="10"/>
  <c r="E39" i="10"/>
  <c r="D40" i="10"/>
  <c r="E40" i="10"/>
  <c r="D41" i="10"/>
  <c r="E41" i="10"/>
  <c r="D42" i="10"/>
  <c r="E42" i="10"/>
  <c r="D43" i="10"/>
  <c r="E43" i="10"/>
  <c r="D12" i="11"/>
  <c r="E12" i="11"/>
  <c r="D13" i="11"/>
  <c r="E13" i="11"/>
  <c r="D14" i="11"/>
  <c r="E14" i="11"/>
  <c r="D15" i="11"/>
  <c r="E15" i="11"/>
  <c r="D16" i="11"/>
  <c r="E16" i="11"/>
  <c r="D17" i="11"/>
  <c r="E17" i="11"/>
  <c r="D19" i="11"/>
  <c r="E19" i="11"/>
  <c r="D20" i="11"/>
  <c r="E20" i="11"/>
  <c r="D21" i="11"/>
  <c r="E21" i="11"/>
  <c r="D22" i="11"/>
  <c r="E22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E10" i="1"/>
  <c r="E10" i="3"/>
  <c r="D10" i="4"/>
  <c r="E10" i="4"/>
  <c r="D10" i="5"/>
  <c r="E10" i="5"/>
  <c r="E10" i="6"/>
  <c r="D10" i="7"/>
  <c r="E10" i="7"/>
  <c r="D10" i="8"/>
  <c r="E10" i="8"/>
  <c r="D10" i="9"/>
  <c r="E10" i="9"/>
  <c r="D10" i="10"/>
  <c r="E10" i="10"/>
  <c r="D10" i="11"/>
  <c r="D9" i="38" s="1"/>
  <c r="D74" i="38" s="1"/>
  <c r="E10" i="11"/>
  <c r="E9" i="38" s="1"/>
  <c r="E74" i="38" s="1"/>
  <c r="E55" i="3"/>
  <c r="E55" i="4"/>
  <c r="E55" i="5"/>
  <c r="E55" i="6"/>
  <c r="E55" i="7"/>
  <c r="E55" i="8"/>
  <c r="E55" i="9"/>
  <c r="E55" i="10"/>
  <c r="E55" i="11"/>
  <c r="E55" i="1"/>
  <c r="E60" i="3"/>
  <c r="E60" i="4"/>
  <c r="E60" i="5"/>
  <c r="E60" i="6"/>
  <c r="E60" i="7"/>
  <c r="E60" i="8"/>
  <c r="E60" i="9"/>
  <c r="E60" i="10"/>
  <c r="E60" i="11"/>
  <c r="E60" i="1"/>
  <c r="E53" i="3"/>
  <c r="E53" i="4"/>
  <c r="E53" i="5"/>
  <c r="E53" i="6"/>
  <c r="E53" i="7"/>
  <c r="E53" i="8"/>
  <c r="E53" i="9"/>
  <c r="E53" i="10"/>
  <c r="E53" i="11"/>
  <c r="E53" i="1"/>
  <c r="D55" i="3"/>
  <c r="D55" i="4"/>
  <c r="D55" i="5"/>
  <c r="D55" i="6"/>
  <c r="D55" i="7"/>
  <c r="D55" i="8"/>
  <c r="D55" i="9"/>
  <c r="D55" i="10"/>
  <c r="D55" i="11"/>
  <c r="D55" i="1"/>
  <c r="D60" i="3"/>
  <c r="D60" i="4"/>
  <c r="D60" i="5"/>
  <c r="D60" i="6"/>
  <c r="D60" i="7"/>
  <c r="D60" i="8"/>
  <c r="D60" i="9"/>
  <c r="D60" i="10"/>
  <c r="D60" i="11"/>
  <c r="D60" i="1"/>
  <c r="D53" i="3"/>
  <c r="D53" i="4"/>
  <c r="D53" i="5"/>
  <c r="D53" i="6"/>
  <c r="D53" i="7"/>
  <c r="D53" i="8"/>
  <c r="D53" i="9"/>
  <c r="D53" i="10"/>
  <c r="D53" i="11"/>
  <c r="D53" i="1"/>
  <c r="E9" i="3"/>
  <c r="D9" i="3"/>
  <c r="C9" i="3"/>
  <c r="C9" i="4" s="1"/>
  <c r="C9" i="5" s="1"/>
  <c r="C9" i="6" s="1"/>
  <c r="C9" i="7" s="1"/>
  <c r="C9" i="8" s="1"/>
  <c r="C9" i="9" s="1"/>
  <c r="C9" i="10" s="1"/>
  <c r="C9" i="11" s="1"/>
  <c r="B9" i="3"/>
  <c r="B9" i="4" s="1"/>
  <c r="B9" i="5" s="1"/>
  <c r="B9" i="6" s="1"/>
  <c r="B9" i="7" s="1"/>
  <c r="B9" i="8" s="1"/>
  <c r="B9" i="9" s="1"/>
  <c r="B9" i="10" s="1"/>
  <c r="B9" i="11" s="1"/>
  <c r="E76" i="11"/>
  <c r="E77" i="11"/>
  <c r="E78" i="11"/>
  <c r="E81" i="11"/>
  <c r="D76" i="11"/>
  <c r="D77" i="11"/>
  <c r="D78" i="11"/>
  <c r="D81" i="11"/>
  <c r="J74" i="11"/>
  <c r="I74" i="11"/>
  <c r="A72" i="11"/>
  <c r="I70" i="11"/>
  <c r="I69" i="11"/>
  <c r="K55" i="11"/>
  <c r="K53" i="11"/>
  <c r="E76" i="10"/>
  <c r="E77" i="10"/>
  <c r="E78" i="10"/>
  <c r="E81" i="10"/>
  <c r="D76" i="10"/>
  <c r="D77" i="10"/>
  <c r="D78" i="10"/>
  <c r="D89" i="10"/>
  <c r="J74" i="10"/>
  <c r="I74" i="10"/>
  <c r="A72" i="10"/>
  <c r="I70" i="10"/>
  <c r="I69" i="10"/>
  <c r="K55" i="10"/>
  <c r="K53" i="10"/>
  <c r="E76" i="9"/>
  <c r="E77" i="9"/>
  <c r="E78" i="9"/>
  <c r="E81" i="9"/>
  <c r="D76" i="9"/>
  <c r="D77" i="9"/>
  <c r="D78" i="9"/>
  <c r="J74" i="9"/>
  <c r="I74" i="9"/>
  <c r="A72" i="9"/>
  <c r="I70" i="9"/>
  <c r="I69" i="9"/>
  <c r="K55" i="9"/>
  <c r="K53" i="9"/>
  <c r="E76" i="8"/>
  <c r="E77" i="8"/>
  <c r="E78" i="8"/>
  <c r="E81" i="8"/>
  <c r="E89" i="8"/>
  <c r="D77" i="8"/>
  <c r="D78" i="8"/>
  <c r="D81" i="8"/>
  <c r="D89" i="8"/>
  <c r="J74" i="8"/>
  <c r="I74" i="8"/>
  <c r="A72" i="8"/>
  <c r="I70" i="8"/>
  <c r="I69" i="8"/>
  <c r="K55" i="8"/>
  <c r="K53" i="8"/>
  <c r="E76" i="7"/>
  <c r="E77" i="7"/>
  <c r="E78" i="7"/>
  <c r="E81" i="7"/>
  <c r="E89" i="7"/>
  <c r="D76" i="7"/>
  <c r="D77" i="7"/>
  <c r="D78" i="7"/>
  <c r="D89" i="7"/>
  <c r="J74" i="7"/>
  <c r="I74" i="7"/>
  <c r="A72" i="7"/>
  <c r="I70" i="7"/>
  <c r="I69" i="7"/>
  <c r="K55" i="7"/>
  <c r="K53" i="7"/>
  <c r="E76" i="6"/>
  <c r="E77" i="6"/>
  <c r="E78" i="6"/>
  <c r="E81" i="6"/>
  <c r="E89" i="6"/>
  <c r="D76" i="6"/>
  <c r="D77" i="6"/>
  <c r="D78" i="6"/>
  <c r="D81" i="6"/>
  <c r="D89" i="6"/>
  <c r="J74" i="6"/>
  <c r="I74" i="6"/>
  <c r="A72" i="6"/>
  <c r="I70" i="6"/>
  <c r="I69" i="6"/>
  <c r="K55" i="6"/>
  <c r="K53" i="6"/>
  <c r="E76" i="5"/>
  <c r="E77" i="5"/>
  <c r="E78" i="5"/>
  <c r="E81" i="5"/>
  <c r="E89" i="5"/>
  <c r="D76" i="5"/>
  <c r="D77" i="5"/>
  <c r="D78" i="5"/>
  <c r="D81" i="5"/>
  <c r="D89" i="5"/>
  <c r="J74" i="5"/>
  <c r="I74" i="5"/>
  <c r="A72" i="5"/>
  <c r="I70" i="5"/>
  <c r="I69" i="5"/>
  <c r="K55" i="5"/>
  <c r="K53" i="5"/>
  <c r="E76" i="4"/>
  <c r="E77" i="4"/>
  <c r="F77" i="4" s="1"/>
  <c r="E78" i="4"/>
  <c r="E81" i="4"/>
  <c r="E89" i="4"/>
  <c r="D76" i="4"/>
  <c r="D77" i="4"/>
  <c r="D78" i="4"/>
  <c r="D81" i="4"/>
  <c r="D89" i="4"/>
  <c r="J74" i="4"/>
  <c r="I74" i="4"/>
  <c r="A72" i="4"/>
  <c r="I70" i="4"/>
  <c r="I69" i="4"/>
  <c r="K55" i="4"/>
  <c r="K53" i="4"/>
  <c r="E76" i="3"/>
  <c r="E77" i="3"/>
  <c r="E78" i="3"/>
  <c r="E81" i="3"/>
  <c r="E89" i="3"/>
  <c r="D76" i="3"/>
  <c r="D77" i="3"/>
  <c r="D78" i="3"/>
  <c r="D81" i="3"/>
  <c r="D89" i="3"/>
  <c r="J74" i="3"/>
  <c r="I74" i="3"/>
  <c r="A72" i="3"/>
  <c r="I70" i="3"/>
  <c r="I69" i="3"/>
  <c r="K55" i="3"/>
  <c r="K53" i="3"/>
  <c r="K55" i="1"/>
  <c r="K53" i="1"/>
  <c r="J51" i="11"/>
  <c r="G47" i="10" l="1"/>
  <c r="G46" i="10"/>
  <c r="G45" i="10"/>
  <c r="G44" i="10"/>
  <c r="G47" i="9"/>
  <c r="G46" i="9"/>
  <c r="G45" i="9"/>
  <c r="G44" i="9"/>
  <c r="H54" i="11"/>
  <c r="H47" i="11"/>
  <c r="H46" i="11"/>
  <c r="H45" i="11"/>
  <c r="H44" i="11"/>
  <c r="E90" i="5"/>
  <c r="D90" i="3"/>
  <c r="E90" i="3"/>
  <c r="E90" i="10"/>
  <c r="E90" i="7"/>
  <c r="E90" i="4"/>
  <c r="E90" i="9"/>
  <c r="E90" i="6"/>
  <c r="D90" i="4"/>
  <c r="D90" i="10"/>
  <c r="E90" i="8"/>
  <c r="D90" i="9"/>
  <c r="D90" i="6"/>
  <c r="D90" i="7"/>
  <c r="D90" i="8"/>
  <c r="D90" i="5"/>
  <c r="E90" i="11"/>
  <c r="D90" i="11"/>
  <c r="F80" i="9"/>
  <c r="F58" i="1"/>
  <c r="F10" i="1"/>
  <c r="F81" i="9"/>
  <c r="G54" i="9"/>
  <c r="G54" i="10"/>
  <c r="F84" i="9"/>
  <c r="H57" i="11"/>
  <c r="F55" i="10"/>
  <c r="F60" i="1"/>
  <c r="G57" i="10"/>
  <c r="F85" i="9"/>
  <c r="F79" i="9"/>
  <c r="F77" i="5"/>
  <c r="F24" i="4"/>
  <c r="F22" i="3"/>
  <c r="F78" i="9"/>
  <c r="F77" i="9"/>
  <c r="J49" i="9"/>
  <c r="J51" i="9" s="1"/>
  <c r="K90" i="9"/>
  <c r="F88" i="11"/>
  <c r="F88" i="7"/>
  <c r="F88" i="6"/>
  <c r="F89" i="5"/>
  <c r="F81" i="8"/>
  <c r="F76" i="6"/>
  <c r="F77" i="8"/>
  <c r="F89" i="8"/>
  <c r="F86" i="11"/>
  <c r="F88" i="10"/>
  <c r="F88" i="5"/>
  <c r="F81" i="3"/>
  <c r="F77" i="3"/>
  <c r="F89" i="4"/>
  <c r="F34" i="3"/>
  <c r="F88" i="3"/>
  <c r="F89" i="3"/>
  <c r="F76" i="10"/>
  <c r="J49" i="8"/>
  <c r="J51" i="8" s="1"/>
  <c r="I49" i="7"/>
  <c r="I51" i="7" s="1"/>
  <c r="I49" i="5"/>
  <c r="J49" i="4"/>
  <c r="J51" i="4" s="1"/>
  <c r="F80" i="3"/>
  <c r="F76" i="11"/>
  <c r="F76" i="4"/>
  <c r="F78" i="6"/>
  <c r="F78" i="10"/>
  <c r="F86" i="10"/>
  <c r="F40" i="8"/>
  <c r="F21" i="8"/>
  <c r="I51" i="1"/>
  <c r="F78" i="3"/>
  <c r="F81" i="5"/>
  <c r="F77" i="6"/>
  <c r="F78" i="8"/>
  <c r="F77" i="10"/>
  <c r="F89" i="11"/>
  <c r="F78" i="5"/>
  <c r="F76" i="3"/>
  <c r="F76" i="8"/>
  <c r="F81" i="4"/>
  <c r="F78" i="7"/>
  <c r="F78" i="4"/>
  <c r="F81" i="6"/>
  <c r="F76" i="7"/>
  <c r="F76" i="9"/>
  <c r="F77" i="11"/>
  <c r="F86" i="8"/>
  <c r="F86" i="7"/>
  <c r="F86" i="6"/>
  <c r="F86" i="3"/>
  <c r="F89" i="6"/>
  <c r="F80" i="6"/>
  <c r="F76" i="5"/>
  <c r="F77" i="7"/>
  <c r="F42" i="8"/>
  <c r="F38" i="8"/>
  <c r="F19" i="8"/>
  <c r="F85" i="11"/>
  <c r="F85" i="8"/>
  <c r="F85" i="7"/>
  <c r="F85" i="5"/>
  <c r="F85" i="4"/>
  <c r="F85" i="3"/>
  <c r="F80" i="5"/>
  <c r="F80" i="11"/>
  <c r="F39" i="3"/>
  <c r="F84" i="10"/>
  <c r="F84" i="8"/>
  <c r="F84" i="6"/>
  <c r="F84" i="5"/>
  <c r="F84" i="4"/>
  <c r="F60" i="9"/>
  <c r="F84" i="11"/>
  <c r="F85" i="10"/>
  <c r="F88" i="8"/>
  <c r="F84" i="7"/>
  <c r="F85" i="6"/>
  <c r="F86" i="5"/>
  <c r="F88" i="4"/>
  <c r="F84" i="3"/>
  <c r="F79" i="11"/>
  <c r="F79" i="7"/>
  <c r="F79" i="3"/>
  <c r="F81" i="7"/>
  <c r="F81" i="11"/>
  <c r="F89" i="7"/>
  <c r="F80" i="7"/>
  <c r="F81" i="10"/>
  <c r="F79" i="10"/>
  <c r="F79" i="6"/>
  <c r="F79" i="4"/>
  <c r="F53" i="7"/>
  <c r="F80" i="4"/>
  <c r="F80" i="10"/>
  <c r="F79" i="8"/>
  <c r="F78" i="11"/>
  <c r="F89" i="10"/>
  <c r="F80" i="8"/>
  <c r="F11" i="10"/>
  <c r="F79" i="5"/>
  <c r="F29" i="1"/>
  <c r="F25" i="1"/>
  <c r="F12" i="1"/>
  <c r="F22" i="11"/>
  <c r="F17" i="11"/>
  <c r="F15" i="11"/>
  <c r="F13" i="11"/>
  <c r="F34" i="11"/>
  <c r="F30" i="11"/>
  <c r="F26" i="11"/>
  <c r="F37" i="10"/>
  <c r="F41" i="9"/>
  <c r="F17" i="9"/>
  <c r="F33" i="9"/>
  <c r="F31" i="9"/>
  <c r="F29" i="9"/>
  <c r="F25" i="9"/>
  <c r="F16" i="8"/>
  <c r="F39" i="7"/>
  <c r="F15" i="7"/>
  <c r="F58" i="6"/>
  <c r="F32" i="6"/>
  <c r="F28" i="5"/>
  <c r="F61" i="3"/>
  <c r="F37" i="3"/>
  <c r="F17" i="3"/>
  <c r="F30" i="3"/>
  <c r="F26" i="3"/>
  <c r="F59" i="11"/>
  <c r="F18" i="11"/>
  <c r="F37" i="7"/>
  <c r="F58" i="5"/>
  <c r="F28" i="10"/>
  <c r="F61" i="11"/>
  <c r="F14" i="8"/>
  <c r="F18" i="7"/>
  <c r="F33" i="6"/>
  <c r="F60" i="6"/>
  <c r="F31" i="6"/>
  <c r="F25" i="6"/>
  <c r="F27" i="5"/>
  <c r="F10" i="6"/>
  <c r="F10" i="4"/>
  <c r="F37" i="11"/>
  <c r="F33" i="11"/>
  <c r="F43" i="11"/>
  <c r="F28" i="11"/>
  <c r="F56" i="11"/>
  <c r="F20" i="11"/>
  <c r="F42" i="11"/>
  <c r="F38" i="11"/>
  <c r="F19" i="11"/>
  <c r="F14" i="11"/>
  <c r="F35" i="11"/>
  <c r="F27" i="11"/>
  <c r="F23" i="11"/>
  <c r="F35" i="10"/>
  <c r="F31" i="10"/>
  <c r="F23" i="10"/>
  <c r="F61" i="10"/>
  <c r="F59" i="10"/>
  <c r="F41" i="10"/>
  <c r="F22" i="10"/>
  <c r="F34" i="10"/>
  <c r="F32" i="10"/>
  <c r="F30" i="10"/>
  <c r="F26" i="10"/>
  <c r="F36" i="10"/>
  <c r="F61" i="9"/>
  <c r="F58" i="10"/>
  <c r="F60" i="10"/>
  <c r="F10" i="10"/>
  <c r="F38" i="10"/>
  <c r="F19" i="10"/>
  <c r="F12" i="10"/>
  <c r="F42" i="9"/>
  <c r="F40" i="9"/>
  <c r="F38" i="9"/>
  <c r="F21" i="9"/>
  <c r="F19" i="9"/>
  <c r="F16" i="9"/>
  <c r="F14" i="9"/>
  <c r="F24" i="10"/>
  <c r="F34" i="9"/>
  <c r="F30" i="9"/>
  <c r="F26" i="9"/>
  <c r="F58" i="9"/>
  <c r="F43" i="10"/>
  <c r="F12" i="9"/>
  <c r="F59" i="9"/>
  <c r="F36" i="8"/>
  <c r="F32" i="9"/>
  <c r="F28" i="9"/>
  <c r="F24" i="9"/>
  <c r="F34" i="8"/>
  <c r="F30" i="8"/>
  <c r="F26" i="8"/>
  <c r="F56" i="9"/>
  <c r="F34" i="7"/>
  <c r="F33" i="8"/>
  <c r="F31" i="8"/>
  <c r="F29" i="8"/>
  <c r="F27" i="8"/>
  <c r="F25" i="8"/>
  <c r="F36" i="7"/>
  <c r="F37" i="8"/>
  <c r="F60" i="8"/>
  <c r="F10" i="8"/>
  <c r="F43" i="8"/>
  <c r="F39" i="8"/>
  <c r="F22" i="8"/>
  <c r="F20" i="8"/>
  <c r="F15" i="8"/>
  <c r="F13" i="8"/>
  <c r="F32" i="8"/>
  <c r="F28" i="8"/>
  <c r="F61" i="8"/>
  <c r="F59" i="8"/>
  <c r="F18" i="8"/>
  <c r="F41" i="7"/>
  <c r="F17" i="7"/>
  <c r="F13" i="7"/>
  <c r="F40" i="6"/>
  <c r="F16" i="6"/>
  <c r="F56" i="7"/>
  <c r="F18" i="6"/>
  <c r="F32" i="7"/>
  <c r="F24" i="7"/>
  <c r="F58" i="7"/>
  <c r="F60" i="7"/>
  <c r="F35" i="7"/>
  <c r="F33" i="7"/>
  <c r="F31" i="7"/>
  <c r="F29" i="7"/>
  <c r="F27" i="7"/>
  <c r="F25" i="7"/>
  <c r="F23" i="7"/>
  <c r="K90" i="5"/>
  <c r="F15" i="5"/>
  <c r="F55" i="6"/>
  <c r="F39" i="6"/>
  <c r="F14" i="5"/>
  <c r="F34" i="6"/>
  <c r="F30" i="6"/>
  <c r="F28" i="6"/>
  <c r="F26" i="6"/>
  <c r="F24" i="6"/>
  <c r="F42" i="5"/>
  <c r="F40" i="5"/>
  <c r="F21" i="5"/>
  <c r="F19" i="5"/>
  <c r="F16" i="5"/>
  <c r="F35" i="6"/>
  <c r="F29" i="6"/>
  <c r="F27" i="6"/>
  <c r="F23" i="6"/>
  <c r="F35" i="5"/>
  <c r="F33" i="5"/>
  <c r="F31" i="5"/>
  <c r="F29" i="5"/>
  <c r="F25" i="5"/>
  <c r="F23" i="5"/>
  <c r="F61" i="6"/>
  <c r="F59" i="6"/>
  <c r="F22" i="6"/>
  <c r="F13" i="6"/>
  <c r="F34" i="5"/>
  <c r="F30" i="5"/>
  <c r="F26" i="5"/>
  <c r="F32" i="4"/>
  <c r="F28" i="4"/>
  <c r="F36" i="5"/>
  <c r="F56" i="4"/>
  <c r="F61" i="5"/>
  <c r="F59" i="5"/>
  <c r="F60" i="5"/>
  <c r="F42" i="4"/>
  <c r="F38" i="4"/>
  <c r="F19" i="4"/>
  <c r="F53" i="5"/>
  <c r="F32" i="5"/>
  <c r="F24" i="5"/>
  <c r="F34" i="4"/>
  <c r="F30" i="4"/>
  <c r="F26" i="4"/>
  <c r="F13" i="3"/>
  <c r="F33" i="4"/>
  <c r="F27" i="4"/>
  <c r="F25" i="4"/>
  <c r="F23" i="4"/>
  <c r="F35" i="3"/>
  <c r="F29" i="3"/>
  <c r="F27" i="3"/>
  <c r="F23" i="3"/>
  <c r="F40" i="4"/>
  <c r="F21" i="4"/>
  <c r="F58" i="3"/>
  <c r="F41" i="4"/>
  <c r="F22" i="4"/>
  <c r="F15" i="4"/>
  <c r="F36" i="4"/>
  <c r="F61" i="4"/>
  <c r="F59" i="4"/>
  <c r="F60" i="3"/>
  <c r="F43" i="3"/>
  <c r="F20" i="3"/>
  <c r="F11" i="3"/>
  <c r="F42" i="3"/>
  <c r="K90" i="10"/>
  <c r="K90" i="4"/>
  <c r="F22" i="1"/>
  <c r="F40" i="1"/>
  <c r="F37" i="1"/>
  <c r="F35" i="1"/>
  <c r="F33" i="1"/>
  <c r="F21" i="1"/>
  <c r="F16" i="1"/>
  <c r="F55" i="1"/>
  <c r="F42" i="1"/>
  <c r="F38" i="1"/>
  <c r="F31" i="1"/>
  <c r="F27" i="1"/>
  <c r="F23" i="1"/>
  <c r="F19" i="1"/>
  <c r="K90" i="8"/>
  <c r="F40" i="11"/>
  <c r="F16" i="11"/>
  <c r="F12" i="11"/>
  <c r="F21" i="10"/>
  <c r="F18" i="10"/>
  <c r="F15" i="10"/>
  <c r="F40" i="10"/>
  <c r="F39" i="9"/>
  <c r="F15" i="9"/>
  <c r="F11" i="8"/>
  <c r="F19" i="7"/>
  <c r="F14" i="7"/>
  <c r="F19" i="6"/>
  <c r="F14" i="6"/>
  <c r="F41" i="5"/>
  <c r="F22" i="5"/>
  <c r="F13" i="5"/>
  <c r="F17" i="4"/>
  <c r="F13" i="4"/>
  <c r="F10" i="3"/>
  <c r="F40" i="3"/>
  <c r="F21" i="3"/>
  <c r="F43" i="1"/>
  <c r="F39" i="1"/>
  <c r="F28" i="1"/>
  <c r="F24" i="1"/>
  <c r="F58" i="11"/>
  <c r="F36" i="11"/>
  <c r="F32" i="11"/>
  <c r="F29" i="11"/>
  <c r="F25" i="11"/>
  <c r="F24" i="11"/>
  <c r="F10" i="11"/>
  <c r="F53" i="6"/>
  <c r="F56" i="8"/>
  <c r="F11" i="4"/>
  <c r="F20" i="9"/>
  <c r="F42" i="7"/>
  <c r="F36" i="1"/>
  <c r="F32" i="1"/>
  <c r="F20" i="1"/>
  <c r="F15" i="1"/>
  <c r="F24" i="8"/>
  <c r="F10" i="7"/>
  <c r="F39" i="10"/>
  <c r="F27" i="10"/>
  <c r="F35" i="8"/>
  <c r="F23" i="8"/>
  <c r="F35" i="4"/>
  <c r="F31" i="4"/>
  <c r="F33" i="3"/>
  <c r="F36" i="3"/>
  <c r="F32" i="3"/>
  <c r="F28" i="3"/>
  <c r="F36" i="6"/>
  <c r="F37" i="9"/>
  <c r="F37" i="5"/>
  <c r="F59" i="1"/>
  <c r="F61" i="1"/>
  <c r="F58" i="4"/>
  <c r="F56" i="6"/>
  <c r="F61" i="7"/>
  <c r="F59" i="7"/>
  <c r="F58" i="8"/>
  <c r="F56" i="10"/>
  <c r="F18" i="1"/>
  <c r="F18" i="3"/>
  <c r="F18" i="9"/>
  <c r="F18" i="5"/>
  <c r="F55" i="7"/>
  <c r="F53" i="11"/>
  <c r="F16" i="7"/>
  <c r="F43" i="5"/>
  <c r="F39" i="5"/>
  <c r="F38" i="3"/>
  <c r="F41" i="1"/>
  <c r="F34" i="1"/>
  <c r="F30" i="1"/>
  <c r="F26" i="1"/>
  <c r="F17" i="1"/>
  <c r="F13" i="1"/>
  <c r="E74" i="3"/>
  <c r="E9" i="4"/>
  <c r="H14" i="11"/>
  <c r="H55" i="11"/>
  <c r="J51" i="7"/>
  <c r="F14" i="1"/>
  <c r="F18" i="4"/>
  <c r="F14" i="10"/>
  <c r="F21" i="6"/>
  <c r="F43" i="4"/>
  <c r="F10" i="9"/>
  <c r="F17" i="10"/>
  <c r="F13" i="10"/>
  <c r="F43" i="6"/>
  <c r="F20" i="6"/>
  <c r="F15" i="6"/>
  <c r="F31" i="11"/>
  <c r="F33" i="10"/>
  <c r="F29" i="10"/>
  <c r="F25" i="10"/>
  <c r="F35" i="9"/>
  <c r="F27" i="9"/>
  <c r="F23" i="9"/>
  <c r="F29" i="4"/>
  <c r="F31" i="3"/>
  <c r="F36" i="9"/>
  <c r="F37" i="4"/>
  <c r="F11" i="9"/>
  <c r="F20" i="4"/>
  <c r="F60" i="4"/>
  <c r="F41" i="11"/>
  <c r="F38" i="5"/>
  <c r="F41" i="8"/>
  <c r="F39" i="4"/>
  <c r="F13" i="9"/>
  <c r="F55" i="11"/>
  <c r="F55" i="3"/>
  <c r="F17" i="8"/>
  <c r="F12" i="6"/>
  <c r="F21" i="11"/>
  <c r="F43" i="9"/>
  <c r="F53" i="9"/>
  <c r="F39" i="11"/>
  <c r="F15" i="3"/>
  <c r="F60" i="11"/>
  <c r="G21" i="10"/>
  <c r="G41" i="10"/>
  <c r="G23" i="10"/>
  <c r="G34" i="10"/>
  <c r="G33" i="10"/>
  <c r="G14" i="10"/>
  <c r="G37" i="10"/>
  <c r="G26" i="10"/>
  <c r="G36" i="10"/>
  <c r="G22" i="10"/>
  <c r="G16" i="10"/>
  <c r="G38" i="10"/>
  <c r="G55" i="10"/>
  <c r="G35" i="10"/>
  <c r="G60" i="10"/>
  <c r="G59" i="10"/>
  <c r="G17" i="10"/>
  <c r="G56" i="10"/>
  <c r="G12" i="10"/>
  <c r="G53" i="10"/>
  <c r="G31" i="10"/>
  <c r="G10" i="10"/>
  <c r="G18" i="10"/>
  <c r="G15" i="10"/>
  <c r="G61" i="10"/>
  <c r="G13" i="10"/>
  <c r="G42" i="10"/>
  <c r="G32" i="10"/>
  <c r="G40" i="10"/>
  <c r="G11" i="10"/>
  <c r="G58" i="10"/>
  <c r="G27" i="10"/>
  <c r="G39" i="10"/>
  <c r="G30" i="10"/>
  <c r="G25" i="10"/>
  <c r="G43" i="10"/>
  <c r="G29" i="10"/>
  <c r="G20" i="10"/>
  <c r="G24" i="10"/>
  <c r="G49" i="10"/>
  <c r="F11" i="11"/>
  <c r="F53" i="10"/>
  <c r="F22" i="9"/>
  <c r="K90" i="6"/>
  <c r="K90" i="7"/>
  <c r="F55" i="8"/>
  <c r="F43" i="7"/>
  <c r="F40" i="7"/>
  <c r="F38" i="7"/>
  <c r="F30" i="7"/>
  <c r="F28" i="7"/>
  <c r="F26" i="7"/>
  <c r="F22" i="7"/>
  <c r="F21" i="7"/>
  <c r="F20" i="7"/>
  <c r="F12" i="7"/>
  <c r="F41" i="6"/>
  <c r="F37" i="6"/>
  <c r="F11" i="6"/>
  <c r="F42" i="6"/>
  <c r="I51" i="6"/>
  <c r="F11" i="7"/>
  <c r="F56" i="5"/>
  <c r="F55" i="5"/>
  <c r="F17" i="5"/>
  <c r="F12" i="5"/>
  <c r="F20" i="5"/>
  <c r="F11" i="5"/>
  <c r="F10" i="5"/>
  <c r="F53" i="4"/>
  <c r="E49" i="11"/>
  <c r="E51" i="11" s="1"/>
  <c r="K49" i="10"/>
  <c r="H59" i="11"/>
  <c r="H56" i="11"/>
  <c r="H60" i="11"/>
  <c r="H32" i="11"/>
  <c r="H20" i="11"/>
  <c r="H30" i="11"/>
  <c r="H42" i="11"/>
  <c r="H17" i="11"/>
  <c r="H12" i="11"/>
  <c r="H15" i="11"/>
  <c r="H38" i="11"/>
  <c r="H33" i="11"/>
  <c r="H61" i="11"/>
  <c r="H28" i="11"/>
  <c r="H29" i="11"/>
  <c r="H31" i="11"/>
  <c r="H25" i="11"/>
  <c r="H35" i="11"/>
  <c r="H43" i="11"/>
  <c r="H41" i="11"/>
  <c r="H39" i="11"/>
  <c r="H24" i="11"/>
  <c r="H22" i="11"/>
  <c r="H53" i="11"/>
  <c r="H40" i="11"/>
  <c r="H58" i="11"/>
  <c r="H34" i="11"/>
  <c r="H23" i="11"/>
  <c r="H27" i="11"/>
  <c r="H26" i="11"/>
  <c r="H10" i="11"/>
  <c r="H36" i="11"/>
  <c r="H21" i="11"/>
  <c r="H18" i="11"/>
  <c r="H37" i="11"/>
  <c r="E49" i="6"/>
  <c r="J51" i="6"/>
  <c r="K49" i="6"/>
  <c r="E49" i="7"/>
  <c r="E51" i="7" s="1"/>
  <c r="H19" i="11"/>
  <c r="H13" i="11"/>
  <c r="H11" i="11"/>
  <c r="H16" i="11"/>
  <c r="H49" i="11"/>
  <c r="J51" i="10"/>
  <c r="D9" i="4"/>
  <c r="D74" i="3"/>
  <c r="G28" i="10"/>
  <c r="G19" i="10"/>
  <c r="J51" i="5"/>
  <c r="F19" i="3"/>
  <c r="F14" i="3"/>
  <c r="F20" i="10"/>
  <c r="F12" i="8"/>
  <c r="F17" i="6"/>
  <c r="F16" i="4"/>
  <c r="F14" i="4"/>
  <c r="F53" i="1"/>
  <c r="F55" i="4"/>
  <c r="F53" i="8"/>
  <c r="F55" i="9"/>
  <c r="F42" i="10"/>
  <c r="F16" i="10"/>
  <c r="F38" i="6"/>
  <c r="F41" i="3"/>
  <c r="E49" i="3"/>
  <c r="E51" i="3" s="1"/>
  <c r="J51" i="3"/>
  <c r="K90" i="3"/>
  <c r="F56" i="3"/>
  <c r="I51" i="3"/>
  <c r="F12" i="4"/>
  <c r="F59" i="3"/>
  <c r="F53" i="3"/>
  <c r="F16" i="3"/>
  <c r="F24" i="3"/>
  <c r="F25" i="3"/>
  <c r="F12" i="3"/>
  <c r="C46" i="7" l="1"/>
  <c r="C47" i="7"/>
  <c r="C44" i="7"/>
  <c r="C45" i="7"/>
  <c r="C44" i="11"/>
  <c r="C46" i="11"/>
  <c r="C45" i="11"/>
  <c r="C47" i="11"/>
  <c r="H47" i="4"/>
  <c r="H46" i="4"/>
  <c r="H45" i="4"/>
  <c r="H44" i="4"/>
  <c r="H47" i="1"/>
  <c r="H46" i="1"/>
  <c r="H45" i="1"/>
  <c r="H44" i="1"/>
  <c r="H54" i="9"/>
  <c r="H47" i="9"/>
  <c r="H46" i="9"/>
  <c r="H45" i="9"/>
  <c r="H44" i="9"/>
  <c r="H47" i="3"/>
  <c r="H46" i="3"/>
  <c r="H45" i="3"/>
  <c r="H44" i="3"/>
  <c r="H47" i="6"/>
  <c r="H46" i="6"/>
  <c r="H45" i="6"/>
  <c r="H44" i="6"/>
  <c r="H47" i="7"/>
  <c r="H46" i="7"/>
  <c r="H45" i="7"/>
  <c r="H44" i="7"/>
  <c r="G47" i="7"/>
  <c r="G46" i="7"/>
  <c r="G45" i="7"/>
  <c r="G44" i="7"/>
  <c r="G47" i="1"/>
  <c r="G46" i="1"/>
  <c r="G45" i="1"/>
  <c r="G44" i="1"/>
  <c r="C44" i="3"/>
  <c r="C47" i="3"/>
  <c r="C45" i="3"/>
  <c r="C46" i="3"/>
  <c r="H47" i="10"/>
  <c r="H46" i="10"/>
  <c r="H45" i="10"/>
  <c r="H44" i="10"/>
  <c r="G47" i="3"/>
  <c r="G46" i="3"/>
  <c r="G45" i="3"/>
  <c r="G44" i="3"/>
  <c r="H47" i="8"/>
  <c r="H46" i="8"/>
  <c r="H45" i="8"/>
  <c r="H44" i="8"/>
  <c r="G47" i="6"/>
  <c r="G46" i="6"/>
  <c r="G45" i="6"/>
  <c r="G44" i="6"/>
  <c r="H47" i="5"/>
  <c r="H46" i="5"/>
  <c r="H45" i="5"/>
  <c r="H44" i="5"/>
  <c r="K49" i="1"/>
  <c r="E49" i="8"/>
  <c r="E51" i="8" s="1"/>
  <c r="H54" i="7"/>
  <c r="G54" i="7"/>
  <c r="H54" i="6"/>
  <c r="G54" i="6"/>
  <c r="C54" i="7"/>
  <c r="H54" i="5"/>
  <c r="K49" i="4"/>
  <c r="E49" i="5"/>
  <c r="E51" i="5" s="1"/>
  <c r="E49" i="4"/>
  <c r="E51" i="4" s="1"/>
  <c r="H54" i="4"/>
  <c r="H54" i="3"/>
  <c r="G54" i="3"/>
  <c r="H54" i="1"/>
  <c r="G54" i="1"/>
  <c r="H54" i="8"/>
  <c r="E49" i="10"/>
  <c r="E51" i="10" s="1"/>
  <c r="H54" i="10"/>
  <c r="C54" i="11"/>
  <c r="C54" i="3"/>
  <c r="H21" i="9"/>
  <c r="H34" i="9"/>
  <c r="H55" i="9"/>
  <c r="H20" i="9"/>
  <c r="H59" i="9"/>
  <c r="H27" i="9"/>
  <c r="H11" i="9"/>
  <c r="H15" i="9"/>
  <c r="H23" i="9"/>
  <c r="H60" i="9"/>
  <c r="H17" i="9"/>
  <c r="H18" i="9"/>
  <c r="H32" i="9"/>
  <c r="H31" i="9"/>
  <c r="H24" i="9"/>
  <c r="H42" i="9"/>
  <c r="H12" i="9"/>
  <c r="H13" i="9"/>
  <c r="H35" i="9"/>
  <c r="H14" i="9"/>
  <c r="H33" i="9"/>
  <c r="H29" i="9"/>
  <c r="H43" i="9"/>
  <c r="H37" i="9"/>
  <c r="H30" i="9"/>
  <c r="H28" i="9"/>
  <c r="H38" i="9"/>
  <c r="H49" i="9"/>
  <c r="H36" i="9"/>
  <c r="H39" i="9"/>
  <c r="H10" i="9"/>
  <c r="H19" i="9"/>
  <c r="H25" i="9"/>
  <c r="H22" i="9"/>
  <c r="D51" i="1"/>
  <c r="H61" i="9"/>
  <c r="H16" i="9"/>
  <c r="H56" i="9"/>
  <c r="H40" i="9"/>
  <c r="H26" i="9"/>
  <c r="H41" i="9"/>
  <c r="H53" i="9"/>
  <c r="F90" i="9"/>
  <c r="H16" i="8"/>
  <c r="G57" i="7"/>
  <c r="H57" i="5"/>
  <c r="C57" i="7"/>
  <c r="H58" i="9"/>
  <c r="H57" i="9"/>
  <c r="E49" i="9"/>
  <c r="E51" i="9" s="1"/>
  <c r="D49" i="7"/>
  <c r="D51" i="7" s="1"/>
  <c r="K49" i="7"/>
  <c r="H16" i="4"/>
  <c r="H35" i="4"/>
  <c r="H29" i="4"/>
  <c r="H37" i="4"/>
  <c r="H20" i="4"/>
  <c r="H24" i="4"/>
  <c r="H31" i="4"/>
  <c r="H39" i="4"/>
  <c r="H18" i="4"/>
  <c r="H32" i="4"/>
  <c r="H49" i="4"/>
  <c r="H12" i="4"/>
  <c r="H22" i="4"/>
  <c r="H34" i="4"/>
  <c r="H33" i="4"/>
  <c r="H43" i="4"/>
  <c r="H36" i="4"/>
  <c r="H59" i="4"/>
  <c r="H41" i="4"/>
  <c r="H30" i="4"/>
  <c r="C49" i="11"/>
  <c r="C57" i="11"/>
  <c r="H12" i="7"/>
  <c r="H57" i="7"/>
  <c r="H57" i="8"/>
  <c r="G49" i="6"/>
  <c r="G57" i="6"/>
  <c r="H49" i="6"/>
  <c r="H57" i="6"/>
  <c r="H40" i="10"/>
  <c r="H57" i="10"/>
  <c r="I51" i="5"/>
  <c r="K49" i="5"/>
  <c r="D49" i="6"/>
  <c r="D51" i="6" s="1"/>
  <c r="H55" i="4"/>
  <c r="H57" i="4"/>
  <c r="H49" i="3"/>
  <c r="H57" i="3"/>
  <c r="G55" i="3"/>
  <c r="G57" i="3"/>
  <c r="C38" i="3"/>
  <c r="C57" i="3"/>
  <c r="H39" i="8"/>
  <c r="H36" i="8"/>
  <c r="H34" i="8"/>
  <c r="H31" i="8"/>
  <c r="H25" i="8"/>
  <c r="H40" i="8"/>
  <c r="H17" i="8"/>
  <c r="H43" i="8"/>
  <c r="H28" i="8"/>
  <c r="H32" i="8"/>
  <c r="H38" i="4"/>
  <c r="H61" i="4"/>
  <c r="H38" i="8"/>
  <c r="H18" i="8"/>
  <c r="H30" i="8"/>
  <c r="H23" i="8"/>
  <c r="H21" i="8"/>
  <c r="H56" i="8"/>
  <c r="H29" i="8"/>
  <c r="H25" i="4"/>
  <c r="H42" i="8"/>
  <c r="H12" i="8"/>
  <c r="H53" i="8"/>
  <c r="H14" i="8"/>
  <c r="H42" i="4"/>
  <c r="H14" i="4"/>
  <c r="H13" i="4"/>
  <c r="H22" i="8"/>
  <c r="H26" i="8"/>
  <c r="H41" i="8"/>
  <c r="H10" i="8"/>
  <c r="H40" i="4"/>
  <c r="H59" i="8"/>
  <c r="H58" i="8"/>
  <c r="H49" i="8"/>
  <c r="H24" i="8"/>
  <c r="H27" i="8"/>
  <c r="H11" i="4"/>
  <c r="H27" i="4"/>
  <c r="H61" i="8"/>
  <c r="H60" i="4"/>
  <c r="H15" i="4"/>
  <c r="H53" i="4"/>
  <c r="H15" i="8"/>
  <c r="H11" i="8"/>
  <c r="H13" i="8"/>
  <c r="H21" i="4"/>
  <c r="H10" i="4"/>
  <c r="H60" i="8"/>
  <c r="H20" i="8"/>
  <c r="H33" i="8"/>
  <c r="H28" i="4"/>
  <c r="H19" i="4"/>
  <c r="H58" i="4"/>
  <c r="H19" i="8"/>
  <c r="H23" i="4"/>
  <c r="H26" i="4"/>
  <c r="H17" i="4"/>
  <c r="H56" i="4"/>
  <c r="H55" i="8"/>
  <c r="H37" i="8"/>
  <c r="H35" i="8"/>
  <c r="G12" i="7"/>
  <c r="G40" i="7"/>
  <c r="G23" i="7"/>
  <c r="G28" i="7"/>
  <c r="G11" i="7"/>
  <c r="G38" i="7"/>
  <c r="G19" i="7"/>
  <c r="G59" i="7"/>
  <c r="G33" i="7"/>
  <c r="G36" i="7"/>
  <c r="G14" i="7"/>
  <c r="G32" i="7"/>
  <c r="G24" i="7"/>
  <c r="G27" i="7"/>
  <c r="G10" i="7"/>
  <c r="G22" i="7"/>
  <c r="G25" i="7"/>
  <c r="G35" i="7"/>
  <c r="G29" i="7"/>
  <c r="G55" i="7"/>
  <c r="G53" i="7"/>
  <c r="G18" i="7"/>
  <c r="G43" i="7"/>
  <c r="G21" i="7"/>
  <c r="G15" i="7"/>
  <c r="G13" i="7"/>
  <c r="G61" i="7"/>
  <c r="G30" i="7"/>
  <c r="G26" i="7"/>
  <c r="G60" i="7"/>
  <c r="G56" i="7"/>
  <c r="G34" i="7"/>
  <c r="G49" i="7"/>
  <c r="G20" i="7"/>
  <c r="G41" i="7"/>
  <c r="G31" i="7"/>
  <c r="G39" i="7"/>
  <c r="G17" i="7"/>
  <c r="G16" i="7"/>
  <c r="G37" i="7"/>
  <c r="G42" i="7"/>
  <c r="G58" i="7"/>
  <c r="F90" i="11"/>
  <c r="G32" i="1"/>
  <c r="G38" i="1"/>
  <c r="G23" i="1"/>
  <c r="G55" i="1"/>
  <c r="G42" i="1"/>
  <c r="G31" i="1"/>
  <c r="G53" i="1"/>
  <c r="G14" i="1"/>
  <c r="G36" i="1"/>
  <c r="G58" i="1"/>
  <c r="G41" i="1"/>
  <c r="G49" i="1"/>
  <c r="G34" i="1"/>
  <c r="G22" i="1"/>
  <c r="G57" i="1"/>
  <c r="G56" i="1"/>
  <c r="G40" i="1"/>
  <c r="G15" i="1"/>
  <c r="G39" i="1"/>
  <c r="G24" i="1"/>
  <c r="G21" i="1"/>
  <c r="G59" i="1"/>
  <c r="G30" i="1"/>
  <c r="G13" i="1"/>
  <c r="G12" i="1"/>
  <c r="G18" i="1"/>
  <c r="G43" i="1"/>
  <c r="G19" i="1"/>
  <c r="H56" i="1"/>
  <c r="H57" i="1"/>
  <c r="G27" i="1"/>
  <c r="G25" i="1"/>
  <c r="G33" i="1"/>
  <c r="G28" i="1"/>
  <c r="G11" i="1"/>
  <c r="G61" i="1"/>
  <c r="G26" i="1"/>
  <c r="G16" i="1"/>
  <c r="G17" i="1"/>
  <c r="G60" i="1"/>
  <c r="G10" i="1"/>
  <c r="G35" i="1"/>
  <c r="G20" i="1"/>
  <c r="G37" i="1"/>
  <c r="G29" i="1"/>
  <c r="H22" i="7"/>
  <c r="H58" i="7"/>
  <c r="H26" i="10"/>
  <c r="H32" i="7"/>
  <c r="F90" i="8"/>
  <c r="C41" i="3"/>
  <c r="C33" i="3"/>
  <c r="H14" i="7"/>
  <c r="H25" i="7"/>
  <c r="H37" i="7"/>
  <c r="C11" i="3"/>
  <c r="H19" i="10"/>
  <c r="G16" i="6"/>
  <c r="H23" i="7"/>
  <c r="H17" i="7"/>
  <c r="C25" i="3"/>
  <c r="H36" i="10"/>
  <c r="G11" i="6"/>
  <c r="H21" i="7"/>
  <c r="H56" i="7"/>
  <c r="H58" i="10"/>
  <c r="G10" i="6"/>
  <c r="H36" i="7"/>
  <c r="H35" i="7"/>
  <c r="H39" i="7"/>
  <c r="C26" i="3"/>
  <c r="C10" i="3"/>
  <c r="H10" i="7"/>
  <c r="H53" i="7"/>
  <c r="H28" i="7"/>
  <c r="E74" i="4"/>
  <c r="E9" i="5"/>
  <c r="K49" i="11"/>
  <c r="I51" i="11"/>
  <c r="C40" i="3"/>
  <c r="C53" i="3"/>
  <c r="H23" i="10"/>
  <c r="C22" i="3"/>
  <c r="F90" i="10"/>
  <c r="H13" i="7"/>
  <c r="D49" i="11"/>
  <c r="D51" i="11" s="1"/>
  <c r="C19" i="3"/>
  <c r="C49" i="3"/>
  <c r="C13" i="3"/>
  <c r="H20" i="7"/>
  <c r="K51" i="7"/>
  <c r="H11" i="10"/>
  <c r="C12" i="3"/>
  <c r="C39" i="3"/>
  <c r="H16" i="7"/>
  <c r="H19" i="7"/>
  <c r="H30" i="7"/>
  <c r="H18" i="7"/>
  <c r="C35" i="3"/>
  <c r="C56" i="3"/>
  <c r="F90" i="5"/>
  <c r="C36" i="3"/>
  <c r="H40" i="7"/>
  <c r="H27" i="7"/>
  <c r="H55" i="7"/>
  <c r="H41" i="7"/>
  <c r="H49" i="7"/>
  <c r="H11" i="7"/>
  <c r="H43" i="7"/>
  <c r="H15" i="10"/>
  <c r="C23" i="3"/>
  <c r="H59" i="7"/>
  <c r="H26" i="7"/>
  <c r="H15" i="7"/>
  <c r="H34" i="7"/>
  <c r="H29" i="7"/>
  <c r="H42" i="7"/>
  <c r="H61" i="7"/>
  <c r="C15" i="3"/>
  <c r="H31" i="7"/>
  <c r="H30" i="10"/>
  <c r="C29" i="3"/>
  <c r="C43" i="3"/>
  <c r="H38" i="7"/>
  <c r="H24" i="7"/>
  <c r="H60" i="7"/>
  <c r="H33" i="7"/>
  <c r="G51" i="10"/>
  <c r="D49" i="10"/>
  <c r="K49" i="9"/>
  <c r="I51" i="8"/>
  <c r="D49" i="8"/>
  <c r="D51" i="8" s="1"/>
  <c r="D49" i="9"/>
  <c r="K49" i="8"/>
  <c r="G14" i="6"/>
  <c r="G12" i="6"/>
  <c r="G18" i="6"/>
  <c r="G17" i="6"/>
  <c r="G13" i="6"/>
  <c r="G15" i="6"/>
  <c r="G26" i="6"/>
  <c r="G36" i="6"/>
  <c r="G56" i="6"/>
  <c r="G19" i="6"/>
  <c r="G41" i="6"/>
  <c r="G40" i="6"/>
  <c r="G39" i="6"/>
  <c r="G35" i="6"/>
  <c r="G37" i="6"/>
  <c r="G23" i="6"/>
  <c r="G33" i="6"/>
  <c r="G32" i="6"/>
  <c r="G21" i="6"/>
  <c r="G61" i="6"/>
  <c r="G24" i="6"/>
  <c r="G38" i="6"/>
  <c r="G28" i="6"/>
  <c r="G20" i="6"/>
  <c r="G29" i="6"/>
  <c r="G31" i="6"/>
  <c r="G59" i="6"/>
  <c r="G53" i="6"/>
  <c r="G30" i="6"/>
  <c r="G22" i="6"/>
  <c r="G58" i="6"/>
  <c r="G34" i="6"/>
  <c r="G27" i="6"/>
  <c r="G55" i="6"/>
  <c r="G60" i="6"/>
  <c r="G43" i="6"/>
  <c r="G25" i="6"/>
  <c r="G42" i="6"/>
  <c r="I51" i="4"/>
  <c r="D49" i="5"/>
  <c r="H61" i="10"/>
  <c r="H43" i="10"/>
  <c r="H55" i="10"/>
  <c r="K51" i="10"/>
  <c r="H21" i="10"/>
  <c r="H17" i="10"/>
  <c r="H14" i="10"/>
  <c r="H28" i="10"/>
  <c r="H35" i="10"/>
  <c r="H21" i="1"/>
  <c r="H32" i="1"/>
  <c r="H19" i="1"/>
  <c r="H20" i="1"/>
  <c r="H34" i="1"/>
  <c r="H43" i="1"/>
  <c r="H17" i="1"/>
  <c r="H60" i="1"/>
  <c r="H55" i="1"/>
  <c r="H41" i="1"/>
  <c r="H61" i="1"/>
  <c r="H18" i="1"/>
  <c r="H29" i="1"/>
  <c r="H24" i="1"/>
  <c r="H33" i="1"/>
  <c r="H30" i="1"/>
  <c r="H16" i="1"/>
  <c r="H42" i="1"/>
  <c r="H59" i="1"/>
  <c r="H35" i="1"/>
  <c r="H28" i="1"/>
  <c r="H13" i="1"/>
  <c r="H23" i="1"/>
  <c r="H11" i="1"/>
  <c r="H36" i="1"/>
  <c r="H15" i="1"/>
  <c r="H27" i="1"/>
  <c r="H40" i="1"/>
  <c r="H22" i="1"/>
  <c r="H39" i="1"/>
  <c r="H12" i="1"/>
  <c r="K51" i="1"/>
  <c r="H10" i="1"/>
  <c r="H58" i="1"/>
  <c r="H38" i="1"/>
  <c r="H31" i="1"/>
  <c r="H25" i="1"/>
  <c r="H14" i="1"/>
  <c r="H37" i="1"/>
  <c r="H26" i="1"/>
  <c r="H53" i="1"/>
  <c r="H60" i="10"/>
  <c r="H42" i="10"/>
  <c r="H29" i="10"/>
  <c r="H53" i="10"/>
  <c r="H39" i="10"/>
  <c r="H31" i="10"/>
  <c r="H18" i="10"/>
  <c r="H59" i="10"/>
  <c r="H16" i="10"/>
  <c r="H49" i="10"/>
  <c r="H25" i="10"/>
  <c r="H27" i="10"/>
  <c r="H37" i="10"/>
  <c r="C32" i="3"/>
  <c r="C31" i="3"/>
  <c r="H16" i="5"/>
  <c r="H32" i="5"/>
  <c r="H29" i="5"/>
  <c r="H34" i="5"/>
  <c r="H20" i="5"/>
  <c r="H24" i="5"/>
  <c r="H30" i="5"/>
  <c r="H27" i="5"/>
  <c r="H37" i="5"/>
  <c r="H25" i="5"/>
  <c r="H11" i="5"/>
  <c r="H56" i="5"/>
  <c r="H49" i="5"/>
  <c r="H17" i="5"/>
  <c r="H60" i="5"/>
  <c r="H13" i="5"/>
  <c r="H38" i="5"/>
  <c r="H15" i="5"/>
  <c r="H19" i="5"/>
  <c r="H39" i="5"/>
  <c r="H14" i="5"/>
  <c r="H43" i="5"/>
  <c r="H42" i="5"/>
  <c r="H31" i="5"/>
  <c r="H33" i="5"/>
  <c r="H18" i="5"/>
  <c r="H35" i="5"/>
  <c r="H40" i="5"/>
  <c r="H21" i="5"/>
  <c r="H26" i="5"/>
  <c r="H28" i="5"/>
  <c r="H12" i="5"/>
  <c r="H22" i="5"/>
  <c r="H58" i="5"/>
  <c r="H59" i="5"/>
  <c r="H10" i="5"/>
  <c r="H41" i="5"/>
  <c r="H36" i="5"/>
  <c r="H23" i="5"/>
  <c r="H55" i="5"/>
  <c r="H53" i="5"/>
  <c r="H61" i="5"/>
  <c r="H49" i="1"/>
  <c r="H41" i="10"/>
  <c r="H10" i="10"/>
  <c r="H38" i="10"/>
  <c r="H56" i="10"/>
  <c r="H32" i="10"/>
  <c r="H12" i="10"/>
  <c r="H24" i="10"/>
  <c r="H20" i="10"/>
  <c r="D74" i="4"/>
  <c r="D9" i="5"/>
  <c r="H17" i="6"/>
  <c r="H18" i="6"/>
  <c r="H20" i="6"/>
  <c r="H53" i="6"/>
  <c r="H34" i="6"/>
  <c r="H32" i="6"/>
  <c r="H39" i="6"/>
  <c r="H36" i="6"/>
  <c r="H60" i="6"/>
  <c r="H33" i="6"/>
  <c r="H15" i="6"/>
  <c r="H11" i="6"/>
  <c r="H38" i="6"/>
  <c r="H24" i="6"/>
  <c r="H55" i="6"/>
  <c r="H13" i="6"/>
  <c r="H43" i="6"/>
  <c r="H16" i="6"/>
  <c r="H21" i="6"/>
  <c r="H28" i="6"/>
  <c r="H41" i="6"/>
  <c r="H35" i="6"/>
  <c r="H10" i="6"/>
  <c r="H42" i="6"/>
  <c r="H19" i="6"/>
  <c r="H40" i="6"/>
  <c r="H25" i="6"/>
  <c r="H31" i="6"/>
  <c r="H59" i="6"/>
  <c r="H37" i="6"/>
  <c r="H22" i="6"/>
  <c r="H12" i="6"/>
  <c r="H29" i="6"/>
  <c r="H30" i="6"/>
  <c r="H23" i="6"/>
  <c r="H14" i="6"/>
  <c r="H26" i="6"/>
  <c r="H56" i="6"/>
  <c r="K51" i="6"/>
  <c r="H58" i="6"/>
  <c r="H27" i="6"/>
  <c r="H61" i="6"/>
  <c r="E51" i="1"/>
  <c r="F90" i="6"/>
  <c r="H13" i="10"/>
  <c r="H22" i="10"/>
  <c r="H34" i="10"/>
  <c r="H33" i="10"/>
  <c r="E51" i="6"/>
  <c r="H51" i="11"/>
  <c r="F90" i="3"/>
  <c r="C27" i="3"/>
  <c r="C37" i="3"/>
  <c r="C21" i="3"/>
  <c r="C28" i="3"/>
  <c r="C20" i="3"/>
  <c r="C17" i="3"/>
  <c r="C34" i="3"/>
  <c r="C16" i="3"/>
  <c r="C59" i="3"/>
  <c r="C60" i="3"/>
  <c r="C42" i="3"/>
  <c r="C55" i="3"/>
  <c r="C30" i="3"/>
  <c r="C61" i="3"/>
  <c r="C14" i="3"/>
  <c r="C18" i="3"/>
  <c r="C24" i="3"/>
  <c r="C58" i="3"/>
  <c r="H32" i="3"/>
  <c r="H30" i="3"/>
  <c r="H10" i="3"/>
  <c r="H20" i="3"/>
  <c r="H18" i="3"/>
  <c r="H43" i="3"/>
  <c r="H42" i="3"/>
  <c r="H22" i="3"/>
  <c r="H31" i="3"/>
  <c r="H11" i="3"/>
  <c r="H14" i="3"/>
  <c r="H24" i="3"/>
  <c r="H12" i="3"/>
  <c r="H34" i="3"/>
  <c r="H56" i="3"/>
  <c r="H17" i="3"/>
  <c r="H26" i="3"/>
  <c r="H55" i="3"/>
  <c r="H23" i="3"/>
  <c r="H15" i="3"/>
  <c r="H16" i="3"/>
  <c r="H60" i="3"/>
  <c r="H41" i="3"/>
  <c r="H35" i="3"/>
  <c r="H61" i="3"/>
  <c r="H38" i="3"/>
  <c r="H39" i="3"/>
  <c r="H27" i="3"/>
  <c r="H58" i="3"/>
  <c r="H36" i="3"/>
  <c r="H53" i="3"/>
  <c r="H13" i="3"/>
  <c r="H33" i="3"/>
  <c r="H59" i="3"/>
  <c r="H19" i="3"/>
  <c r="H21" i="3"/>
  <c r="H25" i="3"/>
  <c r="H40" i="3"/>
  <c r="H28" i="3"/>
  <c r="H37" i="3"/>
  <c r="H29" i="3"/>
  <c r="G25" i="3"/>
  <c r="G32" i="3"/>
  <c r="G11" i="3"/>
  <c r="G33" i="3"/>
  <c r="F90" i="4"/>
  <c r="G39" i="3"/>
  <c r="K49" i="3"/>
  <c r="G53" i="3"/>
  <c r="G16" i="3"/>
  <c r="G17" i="3"/>
  <c r="G58" i="3"/>
  <c r="G56" i="3"/>
  <c r="D49" i="4"/>
  <c r="G41" i="3"/>
  <c r="G27" i="3"/>
  <c r="G37" i="3"/>
  <c r="G38" i="3"/>
  <c r="G12" i="3"/>
  <c r="D49" i="3"/>
  <c r="F49" i="3" s="1"/>
  <c r="G31" i="3"/>
  <c r="G22" i="3"/>
  <c r="G60" i="3"/>
  <c r="G24" i="3"/>
  <c r="K51" i="3"/>
  <c r="G15" i="3"/>
  <c r="G26" i="3"/>
  <c r="G20" i="3"/>
  <c r="G43" i="3"/>
  <c r="G61" i="3"/>
  <c r="G49" i="3"/>
  <c r="G42" i="3"/>
  <c r="G40" i="3"/>
  <c r="G35" i="3"/>
  <c r="G59" i="3"/>
  <c r="G14" i="3"/>
  <c r="G19" i="3"/>
  <c r="G23" i="3"/>
  <c r="G21" i="3"/>
  <c r="G29" i="3"/>
  <c r="G28" i="3"/>
  <c r="G30" i="3"/>
  <c r="G34" i="3"/>
  <c r="G18" i="3"/>
  <c r="G10" i="3"/>
  <c r="G36" i="3"/>
  <c r="G13" i="3"/>
  <c r="F90" i="7"/>
  <c r="C20" i="7"/>
  <c r="C42" i="7"/>
  <c r="C33" i="7"/>
  <c r="C61" i="7"/>
  <c r="C41" i="7"/>
  <c r="C58" i="7"/>
  <c r="C30" i="7"/>
  <c r="C13" i="7"/>
  <c r="C26" i="7"/>
  <c r="C32" i="7"/>
  <c r="C25" i="7"/>
  <c r="C21" i="7"/>
  <c r="C14" i="7"/>
  <c r="C36" i="7"/>
  <c r="C34" i="7"/>
  <c r="C17" i="7"/>
  <c r="C43" i="7"/>
  <c r="C39" i="7"/>
  <c r="C55" i="7"/>
  <c r="C60" i="7"/>
  <c r="C11" i="7"/>
  <c r="C59" i="7"/>
  <c r="C28" i="7"/>
  <c r="C15" i="7"/>
  <c r="C18" i="7"/>
  <c r="C12" i="7"/>
  <c r="C29" i="7"/>
  <c r="C10" i="7"/>
  <c r="C53" i="7"/>
  <c r="C16" i="7"/>
  <c r="C56" i="7"/>
  <c r="C22" i="7"/>
  <c r="C24" i="7"/>
  <c r="C27" i="7"/>
  <c r="C49" i="7"/>
  <c r="C31" i="7"/>
  <c r="C37" i="7"/>
  <c r="C40" i="7"/>
  <c r="C19" i="7"/>
  <c r="C35" i="7"/>
  <c r="C38" i="7"/>
  <c r="C23" i="7"/>
  <c r="C39" i="11"/>
  <c r="C29" i="11"/>
  <c r="C38" i="11"/>
  <c r="C42" i="11"/>
  <c r="C59" i="11"/>
  <c r="C11" i="11"/>
  <c r="C36" i="11"/>
  <c r="C28" i="11"/>
  <c r="C41" i="11"/>
  <c r="C22" i="11"/>
  <c r="C23" i="11"/>
  <c r="C31" i="11"/>
  <c r="C17" i="11"/>
  <c r="C25" i="11"/>
  <c r="C61" i="11"/>
  <c r="C37" i="11"/>
  <c r="C58" i="11"/>
  <c r="C10" i="11"/>
  <c r="C9" i="38" s="1"/>
  <c r="C24" i="11"/>
  <c r="C34" i="11"/>
  <c r="C40" i="11"/>
  <c r="C12" i="11"/>
  <c r="C26" i="11"/>
  <c r="C55" i="11"/>
  <c r="C13" i="11"/>
  <c r="C21" i="11"/>
  <c r="C60" i="11"/>
  <c r="C53" i="11"/>
  <c r="C20" i="11"/>
  <c r="C15" i="11"/>
  <c r="C35" i="11"/>
  <c r="C16" i="11"/>
  <c r="C43" i="11"/>
  <c r="C14" i="11"/>
  <c r="C32" i="11"/>
  <c r="C27" i="11"/>
  <c r="C33" i="11"/>
  <c r="C19" i="11"/>
  <c r="C18" i="11"/>
  <c r="C30" i="11"/>
  <c r="C56" i="11"/>
  <c r="B47" i="8" l="1"/>
  <c r="B45" i="8"/>
  <c r="B44" i="8"/>
  <c r="B46" i="8"/>
  <c r="G47" i="5"/>
  <c r="G46" i="5"/>
  <c r="G45" i="5"/>
  <c r="G44" i="5"/>
  <c r="C38" i="10"/>
  <c r="C46" i="10"/>
  <c r="C47" i="10"/>
  <c r="C45" i="10"/>
  <c r="C44" i="10"/>
  <c r="C46" i="5"/>
  <c r="C47" i="5"/>
  <c r="C44" i="5"/>
  <c r="C45" i="5"/>
  <c r="C47" i="8"/>
  <c r="C46" i="8"/>
  <c r="C44" i="8"/>
  <c r="C45" i="8"/>
  <c r="C24" i="4"/>
  <c r="C44" i="4"/>
  <c r="C47" i="4"/>
  <c r="C45" i="4"/>
  <c r="C46" i="4"/>
  <c r="G47" i="8"/>
  <c r="G46" i="8"/>
  <c r="G45" i="8"/>
  <c r="G44" i="8"/>
  <c r="B45" i="11"/>
  <c r="B46" i="11"/>
  <c r="B47" i="11"/>
  <c r="B44" i="11"/>
  <c r="B54" i="7"/>
  <c r="B47" i="7"/>
  <c r="B46" i="7"/>
  <c r="B44" i="7"/>
  <c r="B45" i="7"/>
  <c r="B46" i="1"/>
  <c r="B44" i="1"/>
  <c r="B45" i="1"/>
  <c r="B47" i="1"/>
  <c r="G47" i="4"/>
  <c r="G46" i="4"/>
  <c r="G45" i="4"/>
  <c r="G44" i="4"/>
  <c r="C54" i="9"/>
  <c r="C45" i="9"/>
  <c r="C46" i="9"/>
  <c r="C44" i="9"/>
  <c r="C47" i="9"/>
  <c r="C45" i="6"/>
  <c r="C47" i="6"/>
  <c r="C46" i="6"/>
  <c r="C44" i="6"/>
  <c r="G47" i="11"/>
  <c r="G46" i="11"/>
  <c r="G45" i="11"/>
  <c r="G44" i="11"/>
  <c r="C46" i="1"/>
  <c r="C45" i="1"/>
  <c r="C47" i="1"/>
  <c r="C44" i="1"/>
  <c r="B44" i="6"/>
  <c r="B45" i="6"/>
  <c r="B47" i="6"/>
  <c r="B46" i="6"/>
  <c r="C18" i="4"/>
  <c r="G54" i="11"/>
  <c r="C25" i="4"/>
  <c r="C33" i="4"/>
  <c r="C21" i="4"/>
  <c r="B60" i="1"/>
  <c r="B53" i="1"/>
  <c r="C39" i="4"/>
  <c r="C37" i="4"/>
  <c r="C49" i="4"/>
  <c r="C26" i="4"/>
  <c r="C19" i="4"/>
  <c r="C57" i="4"/>
  <c r="C59" i="4"/>
  <c r="C32" i="4"/>
  <c r="C12" i="4"/>
  <c r="C11" i="4"/>
  <c r="C34" i="4"/>
  <c r="C15" i="4"/>
  <c r="C54" i="4"/>
  <c r="C22" i="4"/>
  <c r="C55" i="4"/>
  <c r="C20" i="4"/>
  <c r="C30" i="4"/>
  <c r="C23" i="4"/>
  <c r="C27" i="4"/>
  <c r="C29" i="4"/>
  <c r="C16" i="4"/>
  <c r="C28" i="4"/>
  <c r="C54" i="6"/>
  <c r="B54" i="6"/>
  <c r="G54" i="5"/>
  <c r="C56" i="4"/>
  <c r="C14" i="4"/>
  <c r="F49" i="4"/>
  <c r="C43" i="4"/>
  <c r="C36" i="4"/>
  <c r="C40" i="4"/>
  <c r="F49" i="5"/>
  <c r="C10" i="4"/>
  <c r="C42" i="4"/>
  <c r="C58" i="4"/>
  <c r="C61" i="4"/>
  <c r="C53" i="4"/>
  <c r="C17" i="4"/>
  <c r="C31" i="4"/>
  <c r="C60" i="4"/>
  <c r="C38" i="4"/>
  <c r="C35" i="4"/>
  <c r="C41" i="4"/>
  <c r="C13" i="4"/>
  <c r="C54" i="5"/>
  <c r="G54" i="4"/>
  <c r="C35" i="10"/>
  <c r="C30" i="10"/>
  <c r="C18" i="10"/>
  <c r="C11" i="10"/>
  <c r="C32" i="10"/>
  <c r="C41" i="10"/>
  <c r="C22" i="10"/>
  <c r="B59" i="1"/>
  <c r="F49" i="1"/>
  <c r="B49" i="1"/>
  <c r="B58" i="1"/>
  <c r="B42" i="1"/>
  <c r="B25" i="1"/>
  <c r="B54" i="1"/>
  <c r="B55" i="1"/>
  <c r="B29" i="1"/>
  <c r="B32" i="1"/>
  <c r="B17" i="1"/>
  <c r="B34" i="1"/>
  <c r="B26" i="1"/>
  <c r="B10" i="1"/>
  <c r="B56" i="1"/>
  <c r="B14" i="1"/>
  <c r="B27" i="1"/>
  <c r="B39" i="1"/>
  <c r="B23" i="1"/>
  <c r="C54" i="1"/>
  <c r="B15" i="1"/>
  <c r="B18" i="1"/>
  <c r="B11" i="1"/>
  <c r="B43" i="1"/>
  <c r="B22" i="1"/>
  <c r="B16" i="1"/>
  <c r="B37" i="1"/>
  <c r="B21" i="1"/>
  <c r="B35" i="1"/>
  <c r="B33" i="1"/>
  <c r="B61" i="1"/>
  <c r="B28" i="1"/>
  <c r="B13" i="1"/>
  <c r="B40" i="1"/>
  <c r="B30" i="1"/>
  <c r="B36" i="1"/>
  <c r="B24" i="1"/>
  <c r="B19" i="1"/>
  <c r="B31" i="1"/>
  <c r="B20" i="1"/>
  <c r="B38" i="1"/>
  <c r="B41" i="1"/>
  <c r="C54" i="10"/>
  <c r="C25" i="10"/>
  <c r="C29" i="10"/>
  <c r="C31" i="10"/>
  <c r="C12" i="10"/>
  <c r="C34" i="10"/>
  <c r="C43" i="10"/>
  <c r="C36" i="10"/>
  <c r="C53" i="10"/>
  <c r="C19" i="10"/>
  <c r="C14" i="10"/>
  <c r="C56" i="10"/>
  <c r="C17" i="10"/>
  <c r="C15" i="10"/>
  <c r="C59" i="10"/>
  <c r="C10" i="10"/>
  <c r="C26" i="10"/>
  <c r="C58" i="10"/>
  <c r="C57" i="10"/>
  <c r="C39" i="10"/>
  <c r="C49" i="10"/>
  <c r="C27" i="10"/>
  <c r="C24" i="10"/>
  <c r="C28" i="10"/>
  <c r="C13" i="10"/>
  <c r="C37" i="10"/>
  <c r="C20" i="10"/>
  <c r="C60" i="10"/>
  <c r="C33" i="10"/>
  <c r="C55" i="10"/>
  <c r="C40" i="10"/>
  <c r="C21" i="10"/>
  <c r="C42" i="10"/>
  <c r="C16" i="10"/>
  <c r="C61" i="10"/>
  <c r="C23" i="10"/>
  <c r="B54" i="8"/>
  <c r="G54" i="8"/>
  <c r="C54" i="8"/>
  <c r="B54" i="11"/>
  <c r="B12" i="1"/>
  <c r="B57" i="1"/>
  <c r="B60" i="7"/>
  <c r="C15" i="9"/>
  <c r="H51" i="9"/>
  <c r="C28" i="9"/>
  <c r="G57" i="5"/>
  <c r="G57" i="4"/>
  <c r="C57" i="8"/>
  <c r="C57" i="9"/>
  <c r="B57" i="7"/>
  <c r="B39" i="6"/>
  <c r="C53" i="9"/>
  <c r="C16" i="9"/>
  <c r="C31" i="9"/>
  <c r="C27" i="9"/>
  <c r="C29" i="9"/>
  <c r="C59" i="9"/>
  <c r="C26" i="9"/>
  <c r="C37" i="9"/>
  <c r="B27" i="7"/>
  <c r="B39" i="7"/>
  <c r="B12" i="7"/>
  <c r="C25" i="9"/>
  <c r="B38" i="7"/>
  <c r="F49" i="7"/>
  <c r="C39" i="9"/>
  <c r="C30" i="9"/>
  <c r="C55" i="9"/>
  <c r="C36" i="9"/>
  <c r="C14" i="9"/>
  <c r="C11" i="9"/>
  <c r="C49" i="9"/>
  <c r="C42" i="9"/>
  <c r="B42" i="7"/>
  <c r="B40" i="7"/>
  <c r="C34" i="9"/>
  <c r="C58" i="9"/>
  <c r="C10" i="9"/>
  <c r="F51" i="7"/>
  <c r="B33" i="7"/>
  <c r="B18" i="7"/>
  <c r="C22" i="9"/>
  <c r="C24" i="9"/>
  <c r="C19" i="9"/>
  <c r="C60" i="9"/>
  <c r="C21" i="9"/>
  <c r="C61" i="9"/>
  <c r="B53" i="7"/>
  <c r="C12" i="9"/>
  <c r="C56" i="9"/>
  <c r="C35" i="9"/>
  <c r="C18" i="9"/>
  <c r="C20" i="9"/>
  <c r="C41" i="9"/>
  <c r="C23" i="9"/>
  <c r="C43" i="9"/>
  <c r="C32" i="9"/>
  <c r="C40" i="9"/>
  <c r="C38" i="9"/>
  <c r="C33" i="9"/>
  <c r="C13" i="9"/>
  <c r="C17" i="9"/>
  <c r="B28" i="7"/>
  <c r="B34" i="7"/>
  <c r="B13" i="7"/>
  <c r="B59" i="7"/>
  <c r="B56" i="7"/>
  <c r="B25" i="7"/>
  <c r="B31" i="7"/>
  <c r="B49" i="7"/>
  <c r="B24" i="7"/>
  <c r="B35" i="7"/>
  <c r="B15" i="7"/>
  <c r="B41" i="7"/>
  <c r="B23" i="7"/>
  <c r="B30" i="7"/>
  <c r="B43" i="7"/>
  <c r="B29" i="7"/>
  <c r="B19" i="7"/>
  <c r="B20" i="7"/>
  <c r="B55" i="7"/>
  <c r="B17" i="7"/>
  <c r="B36" i="7"/>
  <c r="B61" i="7"/>
  <c r="B21" i="7"/>
  <c r="B11" i="7"/>
  <c r="B22" i="7"/>
  <c r="B16" i="7"/>
  <c r="B10" i="7"/>
  <c r="B14" i="7"/>
  <c r="B37" i="7"/>
  <c r="B58" i="7"/>
  <c r="B26" i="7"/>
  <c r="B32" i="7"/>
  <c r="G51" i="7"/>
  <c r="F49" i="6"/>
  <c r="B30" i="6"/>
  <c r="B15" i="6"/>
  <c r="B22" i="6"/>
  <c r="B21" i="6"/>
  <c r="B10" i="6"/>
  <c r="B26" i="6"/>
  <c r="B56" i="6"/>
  <c r="B19" i="6"/>
  <c r="B32" i="6"/>
  <c r="B13" i="6"/>
  <c r="B38" i="6"/>
  <c r="B55" i="6"/>
  <c r="B18" i="6"/>
  <c r="B43" i="6"/>
  <c r="B40" i="6"/>
  <c r="B33" i="6"/>
  <c r="B36" i="6"/>
  <c r="B24" i="6"/>
  <c r="B53" i="6"/>
  <c r="B60" i="6"/>
  <c r="B17" i="6"/>
  <c r="B31" i="6"/>
  <c r="K51" i="5"/>
  <c r="B59" i="6"/>
  <c r="B23" i="6"/>
  <c r="B58" i="6"/>
  <c r="B37" i="6"/>
  <c r="B61" i="6"/>
  <c r="B25" i="6"/>
  <c r="B11" i="6"/>
  <c r="B12" i="6"/>
  <c r="B35" i="6"/>
  <c r="B28" i="6"/>
  <c r="B29" i="6"/>
  <c r="B14" i="6"/>
  <c r="B20" i="6"/>
  <c r="B27" i="6"/>
  <c r="B34" i="6"/>
  <c r="B42" i="6"/>
  <c r="B41" i="6"/>
  <c r="B16" i="6"/>
  <c r="C49" i="6"/>
  <c r="C57" i="6"/>
  <c r="C49" i="5"/>
  <c r="C57" i="5"/>
  <c r="B19" i="8"/>
  <c r="B57" i="8"/>
  <c r="B49" i="6"/>
  <c r="B57" i="6"/>
  <c r="G49" i="8"/>
  <c r="G57" i="8"/>
  <c r="B43" i="11"/>
  <c r="B57" i="11"/>
  <c r="G49" i="9"/>
  <c r="G57" i="9"/>
  <c r="G49" i="11"/>
  <c r="G57" i="11"/>
  <c r="G39" i="5"/>
  <c r="G33" i="5"/>
  <c r="G34" i="5"/>
  <c r="G21" i="5"/>
  <c r="G38" i="5"/>
  <c r="G28" i="5"/>
  <c r="G11" i="5"/>
  <c r="G41" i="5"/>
  <c r="G61" i="5"/>
  <c r="G53" i="5"/>
  <c r="G18" i="5"/>
  <c r="G32" i="5"/>
  <c r="G29" i="5"/>
  <c r="G20" i="5"/>
  <c r="G36" i="5"/>
  <c r="G22" i="5"/>
  <c r="G13" i="5"/>
  <c r="G26" i="5"/>
  <c r="G27" i="5"/>
  <c r="G40" i="5"/>
  <c r="G19" i="5"/>
  <c r="G17" i="5"/>
  <c r="G35" i="5"/>
  <c r="G14" i="5"/>
  <c r="G15" i="5"/>
  <c r="G42" i="5"/>
  <c r="G31" i="5"/>
  <c r="G43" i="5"/>
  <c r="G30" i="5"/>
  <c r="G55" i="5"/>
  <c r="G25" i="5"/>
  <c r="G37" i="5"/>
  <c r="G23" i="5"/>
  <c r="G60" i="5"/>
  <c r="G56" i="5"/>
  <c r="G58" i="5"/>
  <c r="G59" i="5"/>
  <c r="G24" i="5"/>
  <c r="G10" i="5"/>
  <c r="G16" i="5"/>
  <c r="G12" i="5"/>
  <c r="G49" i="5"/>
  <c r="H51" i="8"/>
  <c r="H51" i="4"/>
  <c r="G51" i="1"/>
  <c r="C49" i="1"/>
  <c r="C57" i="1"/>
  <c r="C56" i="1"/>
  <c r="F49" i="11"/>
  <c r="B11" i="11"/>
  <c r="B40" i="11"/>
  <c r="B33" i="11"/>
  <c r="B20" i="11"/>
  <c r="B25" i="11"/>
  <c r="B18" i="11"/>
  <c r="B15" i="11"/>
  <c r="B34" i="11"/>
  <c r="B53" i="11"/>
  <c r="B55" i="11"/>
  <c r="B36" i="11"/>
  <c r="B30" i="11"/>
  <c r="B29" i="11"/>
  <c r="B14" i="11"/>
  <c r="B27" i="11"/>
  <c r="B12" i="11"/>
  <c r="B21" i="11"/>
  <c r="B10" i="11"/>
  <c r="B9" i="38" s="1"/>
  <c r="B39" i="11"/>
  <c r="B17" i="11"/>
  <c r="B58" i="11"/>
  <c r="B38" i="11"/>
  <c r="B22" i="11"/>
  <c r="B19" i="11"/>
  <c r="B42" i="11"/>
  <c r="B31" i="11"/>
  <c r="F51" i="11"/>
  <c r="B59" i="11"/>
  <c r="B24" i="11"/>
  <c r="B49" i="11"/>
  <c r="B41" i="11"/>
  <c r="B61" i="11"/>
  <c r="B60" i="11"/>
  <c r="B37" i="11"/>
  <c r="B26" i="11"/>
  <c r="B13" i="11"/>
  <c r="B16" i="11"/>
  <c r="B28" i="11"/>
  <c r="B32" i="11"/>
  <c r="B23" i="11"/>
  <c r="B56" i="11"/>
  <c r="B35" i="11"/>
  <c r="H51" i="10"/>
  <c r="H51" i="7"/>
  <c r="E74" i="5"/>
  <c r="E9" i="6"/>
  <c r="G11" i="11"/>
  <c r="G18" i="11"/>
  <c r="G25" i="11"/>
  <c r="G61" i="11"/>
  <c r="G10" i="11"/>
  <c r="G17" i="11"/>
  <c r="G53" i="11"/>
  <c r="G19" i="11"/>
  <c r="G29" i="11"/>
  <c r="G55" i="11"/>
  <c r="G30" i="11"/>
  <c r="G36" i="11"/>
  <c r="G24" i="11"/>
  <c r="G38" i="11"/>
  <c r="G37" i="11"/>
  <c r="G13" i="11"/>
  <c r="G39" i="11"/>
  <c r="G12" i="11"/>
  <c r="G31" i="11"/>
  <c r="G56" i="11"/>
  <c r="G26" i="11"/>
  <c r="K51" i="11"/>
  <c r="G40" i="11"/>
  <c r="G42" i="11"/>
  <c r="G35" i="11"/>
  <c r="G43" i="11"/>
  <c r="G21" i="11"/>
  <c r="G34" i="11"/>
  <c r="G20" i="11"/>
  <c r="G22" i="11"/>
  <c r="G32" i="11"/>
  <c r="G23" i="11"/>
  <c r="G60" i="11"/>
  <c r="G27" i="11"/>
  <c r="G14" i="11"/>
  <c r="G28" i="11"/>
  <c r="G16" i="11"/>
  <c r="G15" i="11"/>
  <c r="G59" i="11"/>
  <c r="G33" i="11"/>
  <c r="G41" i="11"/>
  <c r="G58" i="11"/>
  <c r="C51" i="3"/>
  <c r="D51" i="10"/>
  <c r="F49" i="10"/>
  <c r="G17" i="9"/>
  <c r="G40" i="9"/>
  <c r="G18" i="9"/>
  <c r="G30" i="9"/>
  <c r="G11" i="9"/>
  <c r="G21" i="9"/>
  <c r="G33" i="9"/>
  <c r="G31" i="9"/>
  <c r="G16" i="9"/>
  <c r="G42" i="9"/>
  <c r="G36" i="9"/>
  <c r="G37" i="9"/>
  <c r="G15" i="9"/>
  <c r="G53" i="9"/>
  <c r="G27" i="9"/>
  <c r="G58" i="9"/>
  <c r="G41" i="9"/>
  <c r="G12" i="9"/>
  <c r="K51" i="9"/>
  <c r="G32" i="9"/>
  <c r="G25" i="9"/>
  <c r="G35" i="9"/>
  <c r="G56" i="9"/>
  <c r="G24" i="9"/>
  <c r="G28" i="9"/>
  <c r="G29" i="9"/>
  <c r="G34" i="9"/>
  <c r="G10" i="9"/>
  <c r="G43" i="9"/>
  <c r="G19" i="9"/>
  <c r="G61" i="9"/>
  <c r="G60" i="9"/>
  <c r="G13" i="9"/>
  <c r="G22" i="9"/>
  <c r="G59" i="9"/>
  <c r="G20" i="9"/>
  <c r="G55" i="9"/>
  <c r="G26" i="9"/>
  <c r="G39" i="9"/>
  <c r="G23" i="9"/>
  <c r="G14" i="9"/>
  <c r="G38" i="9"/>
  <c r="B15" i="8"/>
  <c r="B11" i="8"/>
  <c r="B56" i="8"/>
  <c r="B37" i="8"/>
  <c r="B59" i="8"/>
  <c r="B39" i="8"/>
  <c r="B41" i="8"/>
  <c r="B16" i="8"/>
  <c r="B12" i="8"/>
  <c r="B27" i="8"/>
  <c r="B29" i="8"/>
  <c r="B36" i="8"/>
  <c r="B58" i="8"/>
  <c r="B38" i="8"/>
  <c r="B20" i="8"/>
  <c r="B43" i="8"/>
  <c r="F49" i="8"/>
  <c r="B13" i="8"/>
  <c r="B60" i="8"/>
  <c r="B35" i="8"/>
  <c r="B10" i="8"/>
  <c r="B21" i="8"/>
  <c r="B61" i="8"/>
  <c r="B25" i="8"/>
  <c r="B31" i="8"/>
  <c r="B14" i="8"/>
  <c r="B42" i="8"/>
  <c r="B32" i="8"/>
  <c r="B28" i="8"/>
  <c r="B55" i="8"/>
  <c r="B34" i="8"/>
  <c r="B22" i="8"/>
  <c r="B26" i="8"/>
  <c r="B53" i="8"/>
  <c r="B18" i="8"/>
  <c r="B23" i="8"/>
  <c r="B40" i="8"/>
  <c r="B30" i="8"/>
  <c r="B49" i="8"/>
  <c r="B33" i="8"/>
  <c r="B17" i="8"/>
  <c r="B24" i="8"/>
  <c r="F49" i="9"/>
  <c r="D51" i="9"/>
  <c r="F51" i="8"/>
  <c r="G19" i="8"/>
  <c r="G13" i="8"/>
  <c r="G34" i="8"/>
  <c r="G56" i="8"/>
  <c r="G31" i="8"/>
  <c r="G17" i="8"/>
  <c r="G60" i="8"/>
  <c r="G33" i="8"/>
  <c r="G42" i="8"/>
  <c r="G16" i="8"/>
  <c r="G40" i="8"/>
  <c r="G53" i="8"/>
  <c r="G27" i="8"/>
  <c r="G29" i="8"/>
  <c r="G43" i="8"/>
  <c r="G14" i="8"/>
  <c r="G23" i="8"/>
  <c r="G35" i="8"/>
  <c r="G15" i="8"/>
  <c r="G21" i="8"/>
  <c r="G38" i="8"/>
  <c r="G36" i="8"/>
  <c r="G39" i="8"/>
  <c r="G25" i="8"/>
  <c r="K51" i="8"/>
  <c r="G61" i="8"/>
  <c r="G26" i="8"/>
  <c r="G30" i="8"/>
  <c r="G22" i="8"/>
  <c r="G11" i="8"/>
  <c r="G58" i="8"/>
  <c r="G28" i="8"/>
  <c r="G18" i="8"/>
  <c r="G12" i="8"/>
  <c r="G32" i="8"/>
  <c r="G41" i="8"/>
  <c r="G20" i="8"/>
  <c r="G24" i="8"/>
  <c r="G59" i="8"/>
  <c r="G10" i="8"/>
  <c r="G55" i="8"/>
  <c r="G37" i="8"/>
  <c r="C21" i="8"/>
  <c r="C15" i="8"/>
  <c r="C27" i="8"/>
  <c r="C56" i="8"/>
  <c r="C42" i="8"/>
  <c r="C31" i="8"/>
  <c r="C12" i="8"/>
  <c r="C29" i="8"/>
  <c r="C23" i="8"/>
  <c r="C13" i="8"/>
  <c r="C28" i="8"/>
  <c r="C61" i="8"/>
  <c r="C16" i="8"/>
  <c r="C53" i="8"/>
  <c r="C38" i="8"/>
  <c r="C33" i="8"/>
  <c r="C43" i="8"/>
  <c r="C41" i="8"/>
  <c r="C19" i="8"/>
  <c r="C35" i="8"/>
  <c r="C10" i="8"/>
  <c r="C25" i="8"/>
  <c r="C26" i="8"/>
  <c r="C30" i="8"/>
  <c r="C55" i="8"/>
  <c r="C17" i="8"/>
  <c r="C59" i="8"/>
  <c r="C39" i="8"/>
  <c r="C34" i="8"/>
  <c r="C36" i="8"/>
  <c r="C20" i="8"/>
  <c r="C58" i="8"/>
  <c r="C22" i="8"/>
  <c r="C18" i="8"/>
  <c r="C24" i="8"/>
  <c r="C14" i="8"/>
  <c r="C40" i="8"/>
  <c r="C32" i="8"/>
  <c r="C11" i="8"/>
  <c r="C60" i="8"/>
  <c r="C49" i="8"/>
  <c r="C37" i="8"/>
  <c r="G51" i="6"/>
  <c r="G23" i="4"/>
  <c r="G26" i="4"/>
  <c r="G53" i="4"/>
  <c r="G28" i="4"/>
  <c r="G15" i="4"/>
  <c r="G25" i="4"/>
  <c r="G31" i="4"/>
  <c r="G24" i="4"/>
  <c r="G27" i="4"/>
  <c r="G20" i="4"/>
  <c r="G35" i="4"/>
  <c r="G32" i="4"/>
  <c r="G36" i="4"/>
  <c r="G42" i="4"/>
  <c r="G61" i="4"/>
  <c r="G49" i="4"/>
  <c r="G60" i="4"/>
  <c r="G40" i="4"/>
  <c r="G22" i="4"/>
  <c r="G37" i="4"/>
  <c r="G56" i="4"/>
  <c r="K51" i="4"/>
  <c r="G16" i="4"/>
  <c r="G41" i="4"/>
  <c r="G55" i="4"/>
  <c r="G17" i="4"/>
  <c r="G14" i="4"/>
  <c r="G11" i="4"/>
  <c r="G13" i="4"/>
  <c r="G34" i="4"/>
  <c r="G33" i="4"/>
  <c r="G58" i="4"/>
  <c r="G21" i="4"/>
  <c r="G59" i="4"/>
  <c r="G39" i="4"/>
  <c r="G18" i="4"/>
  <c r="G43" i="4"/>
  <c r="G30" i="4"/>
  <c r="G29" i="4"/>
  <c r="G12" i="4"/>
  <c r="G10" i="4"/>
  <c r="G19" i="4"/>
  <c r="G38" i="4"/>
  <c r="D51" i="5"/>
  <c r="C30" i="6"/>
  <c r="C61" i="6"/>
  <c r="C43" i="6"/>
  <c r="C19" i="6"/>
  <c r="C33" i="6"/>
  <c r="C39" i="6"/>
  <c r="C18" i="6"/>
  <c r="C29" i="6"/>
  <c r="C59" i="6"/>
  <c r="C24" i="6"/>
  <c r="C32" i="6"/>
  <c r="C40" i="6"/>
  <c r="C13" i="6"/>
  <c r="C31" i="6"/>
  <c r="C23" i="6"/>
  <c r="C26" i="6"/>
  <c r="C42" i="6"/>
  <c r="C15" i="6"/>
  <c r="C25" i="6"/>
  <c r="C37" i="6"/>
  <c r="C16" i="6"/>
  <c r="C12" i="6"/>
  <c r="C41" i="6"/>
  <c r="C17" i="6"/>
  <c r="C56" i="6"/>
  <c r="F51" i="6"/>
  <c r="C36" i="6"/>
  <c r="C38" i="6"/>
  <c r="C28" i="6"/>
  <c r="C21" i="6"/>
  <c r="C10" i="6"/>
  <c r="C14" i="6"/>
  <c r="C35" i="6"/>
  <c r="C34" i="6"/>
  <c r="C27" i="6"/>
  <c r="C60" i="6"/>
  <c r="C58" i="6"/>
  <c r="C22" i="6"/>
  <c r="C20" i="6"/>
  <c r="C53" i="6"/>
  <c r="C55" i="6"/>
  <c r="C11" i="6"/>
  <c r="H51" i="1"/>
  <c r="C11" i="1"/>
  <c r="C34" i="1"/>
  <c r="C26" i="1"/>
  <c r="C31" i="1"/>
  <c r="C55" i="1"/>
  <c r="C32" i="1"/>
  <c r="C14" i="1"/>
  <c r="C20" i="1"/>
  <c r="C15" i="1"/>
  <c r="C61" i="1"/>
  <c r="C33" i="1"/>
  <c r="C16" i="1"/>
  <c r="C13" i="1"/>
  <c r="C24" i="1"/>
  <c r="C12" i="1"/>
  <c r="C25" i="1"/>
  <c r="C40" i="1"/>
  <c r="C53" i="1"/>
  <c r="C59" i="1"/>
  <c r="C23" i="1"/>
  <c r="C27" i="1"/>
  <c r="C10" i="1"/>
  <c r="C35" i="1"/>
  <c r="C38" i="1"/>
  <c r="C28" i="1"/>
  <c r="C17" i="1"/>
  <c r="C43" i="1"/>
  <c r="C60" i="1"/>
  <c r="C42" i="1"/>
  <c r="C18" i="1"/>
  <c r="C21" i="1"/>
  <c r="C37" i="1"/>
  <c r="C58" i="1"/>
  <c r="C19" i="1"/>
  <c r="C39" i="1"/>
  <c r="F51" i="1"/>
  <c r="C30" i="1"/>
  <c r="C41" i="1"/>
  <c r="C29" i="1"/>
  <c r="C22" i="1"/>
  <c r="C36" i="1"/>
  <c r="D74" i="5"/>
  <c r="D9" i="6"/>
  <c r="H51" i="6"/>
  <c r="H51" i="5"/>
  <c r="C13" i="5"/>
  <c r="C23" i="5"/>
  <c r="C34" i="5"/>
  <c r="C29" i="5"/>
  <c r="C12" i="5"/>
  <c r="C28" i="5"/>
  <c r="C42" i="5"/>
  <c r="C32" i="5"/>
  <c r="C56" i="5"/>
  <c r="C27" i="5"/>
  <c r="C37" i="5"/>
  <c r="C41" i="5"/>
  <c r="C59" i="5"/>
  <c r="C14" i="5"/>
  <c r="C33" i="5"/>
  <c r="C31" i="5"/>
  <c r="C26" i="5"/>
  <c r="C10" i="5"/>
  <c r="C39" i="5"/>
  <c r="C40" i="5"/>
  <c r="C36" i="5"/>
  <c r="C19" i="5"/>
  <c r="C60" i="5"/>
  <c r="C35" i="5"/>
  <c r="C17" i="5"/>
  <c r="C15" i="5"/>
  <c r="C25" i="5"/>
  <c r="C21" i="5"/>
  <c r="C22" i="5"/>
  <c r="C16" i="5"/>
  <c r="C38" i="5"/>
  <c r="C55" i="5"/>
  <c r="C24" i="5"/>
  <c r="C20" i="5"/>
  <c r="C18" i="5"/>
  <c r="C61" i="5"/>
  <c r="C30" i="5"/>
  <c r="C43" i="5"/>
  <c r="C53" i="5"/>
  <c r="C58" i="5"/>
  <c r="C11" i="5"/>
  <c r="H51" i="3"/>
  <c r="D51" i="4"/>
  <c r="D51" i="3"/>
  <c r="G51" i="3"/>
  <c r="C51" i="11"/>
  <c r="C51" i="7"/>
  <c r="B51" i="1" l="1"/>
  <c r="B10" i="3"/>
  <c r="B44" i="3"/>
  <c r="B46" i="3"/>
  <c r="B47" i="3"/>
  <c r="B45" i="3"/>
  <c r="B47" i="10"/>
  <c r="B44" i="10"/>
  <c r="B46" i="10"/>
  <c r="B45" i="10"/>
  <c r="B47" i="9"/>
  <c r="B46" i="9"/>
  <c r="B45" i="9"/>
  <c r="B44" i="9"/>
  <c r="B46" i="4"/>
  <c r="B47" i="4"/>
  <c r="B44" i="4"/>
  <c r="B45" i="4"/>
  <c r="B46" i="5"/>
  <c r="B47" i="5"/>
  <c r="B45" i="5"/>
  <c r="B44" i="5"/>
  <c r="C51" i="4"/>
  <c r="B54" i="5"/>
  <c r="B54" i="4"/>
  <c r="C51" i="10"/>
  <c r="B54" i="9"/>
  <c r="B54" i="10"/>
  <c r="B54" i="3"/>
  <c r="B57" i="3"/>
  <c r="B57" i="9"/>
  <c r="C51" i="9"/>
  <c r="B51" i="7"/>
  <c r="B51" i="6"/>
  <c r="G51" i="5"/>
  <c r="B49" i="5"/>
  <c r="B57" i="5"/>
  <c r="B49" i="10"/>
  <c r="B57" i="10"/>
  <c r="B12" i="4"/>
  <c r="B57" i="4"/>
  <c r="B51" i="11"/>
  <c r="G51" i="11"/>
  <c r="E74" i="6"/>
  <c r="E9" i="7"/>
  <c r="C51" i="5"/>
  <c r="G51" i="9"/>
  <c r="B39" i="10"/>
  <c r="B41" i="10"/>
  <c r="B22" i="10"/>
  <c r="B15" i="10"/>
  <c r="B37" i="10"/>
  <c r="B23" i="10"/>
  <c r="B56" i="10"/>
  <c r="B36" i="10"/>
  <c r="B24" i="10"/>
  <c r="B35" i="10"/>
  <c r="B13" i="10"/>
  <c r="B42" i="10"/>
  <c r="B31" i="10"/>
  <c r="B12" i="10"/>
  <c r="B30" i="10"/>
  <c r="B14" i="10"/>
  <c r="B11" i="10"/>
  <c r="B33" i="10"/>
  <c r="B60" i="10"/>
  <c r="B29" i="10"/>
  <c r="B40" i="10"/>
  <c r="B17" i="10"/>
  <c r="B18" i="10"/>
  <c r="B10" i="10"/>
  <c r="F51" i="10"/>
  <c r="B28" i="10"/>
  <c r="B34" i="10"/>
  <c r="B43" i="10"/>
  <c r="B53" i="10"/>
  <c r="B16" i="10"/>
  <c r="B27" i="10"/>
  <c r="B21" i="10"/>
  <c r="B58" i="10"/>
  <c r="B25" i="10"/>
  <c r="B26" i="10"/>
  <c r="B59" i="10"/>
  <c r="B19" i="10"/>
  <c r="B32" i="10"/>
  <c r="B61" i="10"/>
  <c r="B38" i="10"/>
  <c r="B55" i="10"/>
  <c r="B20" i="10"/>
  <c r="B51" i="8"/>
  <c r="G51" i="8"/>
  <c r="B41" i="9"/>
  <c r="B33" i="9"/>
  <c r="B39" i="9"/>
  <c r="B31" i="9"/>
  <c r="B59" i="9"/>
  <c r="B61" i="9"/>
  <c r="B15" i="9"/>
  <c r="B23" i="9"/>
  <c r="B17" i="9"/>
  <c r="B16" i="9"/>
  <c r="B19" i="9"/>
  <c r="B43" i="9"/>
  <c r="B29" i="9"/>
  <c r="B49" i="9"/>
  <c r="B60" i="9"/>
  <c r="B21" i="9"/>
  <c r="B11" i="9"/>
  <c r="B13" i="9"/>
  <c r="B55" i="9"/>
  <c r="B10" i="9"/>
  <c r="B56" i="9"/>
  <c r="B35" i="9"/>
  <c r="B36" i="9"/>
  <c r="B28" i="9"/>
  <c r="B42" i="9"/>
  <c r="B53" i="9"/>
  <c r="B37" i="9"/>
  <c r="B58" i="9"/>
  <c r="B30" i="9"/>
  <c r="B14" i="9"/>
  <c r="B32" i="9"/>
  <c r="B26" i="9"/>
  <c r="B12" i="9"/>
  <c r="B38" i="9"/>
  <c r="B40" i="9"/>
  <c r="B24" i="9"/>
  <c r="B27" i="9"/>
  <c r="B25" i="9"/>
  <c r="B20" i="9"/>
  <c r="B34" i="9"/>
  <c r="F51" i="9"/>
  <c r="B22" i="9"/>
  <c r="B18" i="9"/>
  <c r="C51" i="8"/>
  <c r="F51" i="5"/>
  <c r="B40" i="5"/>
  <c r="B13" i="5"/>
  <c r="B30" i="5"/>
  <c r="B34" i="5"/>
  <c r="B14" i="5"/>
  <c r="B17" i="5"/>
  <c r="B16" i="5"/>
  <c r="B35" i="5"/>
  <c r="B25" i="5"/>
  <c r="B55" i="5"/>
  <c r="B20" i="5"/>
  <c r="B36" i="5"/>
  <c r="B41" i="5"/>
  <c r="B39" i="5"/>
  <c r="B59" i="5"/>
  <c r="B58" i="5"/>
  <c r="B38" i="5"/>
  <c r="B61" i="5"/>
  <c r="B60" i="5"/>
  <c r="B22" i="5"/>
  <c r="B21" i="5"/>
  <c r="B27" i="5"/>
  <c r="B28" i="5"/>
  <c r="B53" i="5"/>
  <c r="B10" i="5"/>
  <c r="B24" i="5"/>
  <c r="B56" i="5"/>
  <c r="B23" i="5"/>
  <c r="B43" i="5"/>
  <c r="B19" i="5"/>
  <c r="B37" i="5"/>
  <c r="B26" i="5"/>
  <c r="B29" i="5"/>
  <c r="B42" i="5"/>
  <c r="B15" i="5"/>
  <c r="B11" i="5"/>
  <c r="B12" i="5"/>
  <c r="B18" i="5"/>
  <c r="B32" i="5"/>
  <c r="B33" i="5"/>
  <c r="B31" i="5"/>
  <c r="G51" i="4"/>
  <c r="C51" i="6"/>
  <c r="C51" i="1"/>
  <c r="D74" i="6"/>
  <c r="D9" i="7"/>
  <c r="B36" i="3"/>
  <c r="B24" i="3"/>
  <c r="B25" i="3"/>
  <c r="B18" i="3"/>
  <c r="B59" i="3"/>
  <c r="B20" i="3"/>
  <c r="B17" i="3"/>
  <c r="B60" i="4"/>
  <c r="B56" i="4"/>
  <c r="B55" i="4"/>
  <c r="B11" i="4"/>
  <c r="B40" i="4"/>
  <c r="B33" i="4"/>
  <c r="B34" i="4"/>
  <c r="B26" i="4"/>
  <c r="B20" i="4"/>
  <c r="B35" i="4"/>
  <c r="B49" i="4"/>
  <c r="B17" i="4"/>
  <c r="B10" i="4"/>
  <c r="B23" i="4"/>
  <c r="B15" i="3"/>
  <c r="B32" i="3"/>
  <c r="B53" i="4"/>
  <c r="B43" i="4"/>
  <c r="B22" i="4"/>
  <c r="B14" i="4"/>
  <c r="B58" i="4"/>
  <c r="B13" i="4"/>
  <c r="B37" i="4"/>
  <c r="B31" i="4"/>
  <c r="B59" i="4"/>
  <c r="B39" i="3"/>
  <c r="B35" i="3"/>
  <c r="B29" i="4"/>
  <c r="B42" i="4"/>
  <c r="B41" i="4"/>
  <c r="B24" i="4"/>
  <c r="B19" i="4"/>
  <c r="B15" i="4"/>
  <c r="B61" i="4"/>
  <c r="B21" i="4"/>
  <c r="B38" i="4"/>
  <c r="B36" i="4"/>
  <c r="B27" i="4"/>
  <c r="B25" i="4"/>
  <c r="B28" i="4"/>
  <c r="B16" i="4"/>
  <c r="B30" i="4"/>
  <c r="F51" i="4"/>
  <c r="B32" i="4"/>
  <c r="B18" i="4"/>
  <c r="B39" i="4"/>
  <c r="B23" i="3"/>
  <c r="F51" i="3"/>
  <c r="B13" i="3"/>
  <c r="B60" i="3"/>
  <c r="B49" i="3"/>
  <c r="B16" i="3"/>
  <c r="B40" i="3"/>
  <c r="B31" i="3"/>
  <c r="B14" i="3"/>
  <c r="B43" i="3"/>
  <c r="B53" i="3"/>
  <c r="B58" i="3"/>
  <c r="B38" i="3"/>
  <c r="B61" i="3"/>
  <c r="B42" i="3"/>
  <c r="B27" i="3"/>
  <c r="B41" i="3"/>
  <c r="B26" i="3"/>
  <c r="B11" i="3"/>
  <c r="B22" i="3"/>
  <c r="B21" i="3"/>
  <c r="B56" i="3"/>
  <c r="B34" i="3"/>
  <c r="B30" i="3"/>
  <c r="B19" i="3"/>
  <c r="B33" i="3"/>
  <c r="B28" i="3"/>
  <c r="B55" i="3"/>
  <c r="B12" i="3"/>
  <c r="B29" i="3"/>
  <c r="B37" i="3"/>
  <c r="E9" i="8" l="1"/>
  <c r="E74" i="7"/>
  <c r="B51" i="10"/>
  <c r="B51" i="9"/>
  <c r="B51" i="5"/>
  <c r="D74" i="7"/>
  <c r="D9" i="8"/>
  <c r="B51" i="4"/>
  <c r="B51" i="3"/>
  <c r="E9" i="9" l="1"/>
  <c r="E74" i="8"/>
  <c r="D74" i="8"/>
  <c r="D9" i="9"/>
  <c r="E74" i="9" l="1"/>
  <c r="E9" i="10"/>
  <c r="D74" i="9"/>
  <c r="D9" i="10"/>
  <c r="E74" i="10" l="1"/>
  <c r="E9" i="11"/>
  <c r="D74" i="10"/>
  <c r="D9" i="11"/>
  <c r="E74" i="11" l="1"/>
  <c r="D74" i="11"/>
</calcChain>
</file>

<file path=xl/sharedStrings.xml><?xml version="1.0" encoding="utf-8"?>
<sst xmlns="http://schemas.openxmlformats.org/spreadsheetml/2006/main" count="1531" uniqueCount="211">
  <si>
    <t xml:space="preserve">                                                  </t>
  </si>
  <si>
    <t>Immatrikulationen von neuen Personenwagen  (CH+FL)</t>
  </si>
  <si>
    <t>Mises en circulation des voitures de tourisme neuves (CH+FL)</t>
  </si>
  <si>
    <t>Marken</t>
  </si>
  <si>
    <t>+/- %</t>
  </si>
  <si>
    <t>Alfa Romeo</t>
  </si>
  <si>
    <t>Aston Martin</t>
  </si>
  <si>
    <t>Audi</t>
  </si>
  <si>
    <t>BMW</t>
  </si>
  <si>
    <t>BMW Alpina</t>
  </si>
  <si>
    <t>Chevrolet</t>
  </si>
  <si>
    <t>Citroën</t>
  </si>
  <si>
    <t>Dacia</t>
  </si>
  <si>
    <t>Dodge</t>
  </si>
  <si>
    <t>Fiat</t>
  </si>
  <si>
    <t>Ford</t>
  </si>
  <si>
    <t>Honda</t>
  </si>
  <si>
    <t xml:space="preserve">Hyundai </t>
  </si>
  <si>
    <t>Jeep</t>
  </si>
  <si>
    <t>Kia</t>
  </si>
  <si>
    <t>Lexus</t>
  </si>
  <si>
    <t>Maserati</t>
  </si>
  <si>
    <t>Mazda</t>
  </si>
  <si>
    <t>Mitsubishi</t>
  </si>
  <si>
    <t>Nissan</t>
  </si>
  <si>
    <t>Opel</t>
  </si>
  <si>
    <t>Peugeot</t>
  </si>
  <si>
    <t>Porsche</t>
  </si>
  <si>
    <t>Renault</t>
  </si>
  <si>
    <t>Smart</t>
  </si>
  <si>
    <t>Subaru</t>
  </si>
  <si>
    <t>Suzuki</t>
  </si>
  <si>
    <t>Diverse Marken</t>
  </si>
  <si>
    <t>GESAMT-TOTAL</t>
  </si>
  <si>
    <t>Bentley</t>
  </si>
  <si>
    <t>Bugatti</t>
  </si>
  <si>
    <t>Cadillac</t>
  </si>
  <si>
    <t>Ferrari</t>
  </si>
  <si>
    <t>Infiniti</t>
  </si>
  <si>
    <t>Lamborghini</t>
  </si>
  <si>
    <t>Lotus</t>
  </si>
  <si>
    <t>Morgan</t>
  </si>
  <si>
    <t>Uebrige</t>
  </si>
  <si>
    <t>TOTAL</t>
  </si>
  <si>
    <t>Rolls-Royce</t>
  </si>
  <si>
    <t xml:space="preserve"> </t>
  </si>
  <si>
    <t>Marktanteil [%]</t>
  </si>
  <si>
    <t>Rang</t>
  </si>
  <si>
    <t>Jaguar</t>
  </si>
  <si>
    <r>
      <t xml:space="preserve">auto-schweiz                    </t>
    </r>
    <r>
      <rPr>
        <sz val="12"/>
        <rFont val="Calibri"/>
        <family val="2"/>
      </rPr>
      <t>VEREINIGUNG SCHWEIZER AUTOMOBIL-IMPORTEURE</t>
    </r>
  </si>
  <si>
    <r>
      <t xml:space="preserve">auto-suisse                       </t>
    </r>
    <r>
      <rPr>
        <sz val="12"/>
        <rFont val="Calibri"/>
        <family val="2"/>
      </rPr>
      <t>ASSOCIATION IMPORTATEURS SUISSES D'AUTOMOBILES</t>
    </r>
  </si>
  <si>
    <t>4 x 4</t>
  </si>
  <si>
    <t>Elektrisch</t>
  </si>
  <si>
    <t>CNG</t>
  </si>
  <si>
    <t>Wasserstoff / Elektr.</t>
  </si>
  <si>
    <t>DIESEL</t>
  </si>
  <si>
    <t>Alpine</t>
  </si>
  <si>
    <t>DS Automobiles</t>
  </si>
  <si>
    <t>Škoda</t>
  </si>
  <si>
    <t>Mini</t>
  </si>
  <si>
    <t>Land Rover</t>
  </si>
  <si>
    <t>SsangYong</t>
  </si>
  <si>
    <t xml:space="preserve">  Kum. 20</t>
  </si>
  <si>
    <t>JAC</t>
  </si>
  <si>
    <t>PHEV* inkl. Parallel-, ohne Direktimport / incl. importation parallèle, exclu. importation directe</t>
  </si>
  <si>
    <t>Polestar</t>
  </si>
  <si>
    <t>Januar - Dezember 2021</t>
  </si>
  <si>
    <t>janvier - décembre 2021</t>
  </si>
  <si>
    <t xml:space="preserve">  Kum. 21</t>
  </si>
  <si>
    <t xml:space="preserve"> Kum. 20</t>
  </si>
  <si>
    <t>Quelle, source: auto-schweiz ASTRA/OFROU / MOFIS 0x.01.2022</t>
  </si>
  <si>
    <t>Januar - November 2021</t>
  </si>
  <si>
    <t>janvier - novembre 2021</t>
  </si>
  <si>
    <t>Quelle, source: auto-schweiz ASTRA/OFROU / MOFIS 0x.12.2021</t>
  </si>
  <si>
    <t>xx</t>
  </si>
  <si>
    <t>Kum. 21</t>
  </si>
  <si>
    <t>Januar - Oktober 2021</t>
  </si>
  <si>
    <t>janvier - octobre 2021</t>
  </si>
  <si>
    <t>Januar - September 2021</t>
  </si>
  <si>
    <t>janvier - septembre 2021</t>
  </si>
  <si>
    <t>Januar - August 2021</t>
  </si>
  <si>
    <t>janvier - août 2021</t>
  </si>
  <si>
    <t>Januar - Juli 2021</t>
  </si>
  <si>
    <t>janvier - juillet 2021</t>
  </si>
  <si>
    <t>Januar - Juni 2021</t>
  </si>
  <si>
    <t>janvier - juin 2021</t>
  </si>
  <si>
    <t>Januar - Mai 2021</t>
  </si>
  <si>
    <t>janvier - mai 2021</t>
  </si>
  <si>
    <t>Januar - April 2021</t>
  </si>
  <si>
    <t>janvier - avril 2021</t>
  </si>
  <si>
    <t>Januar - März 2021</t>
  </si>
  <si>
    <t>janvier - mars 2021</t>
  </si>
  <si>
    <t>Januar - Februar 2021</t>
  </si>
  <si>
    <t>janvier - février 2021</t>
  </si>
  <si>
    <t>Januar 2021</t>
  </si>
  <si>
    <t>janvier 2021</t>
  </si>
  <si>
    <t>Quelle, source: auto-schweiz ASTRA/OFROU / MOFIS 01.04.2021</t>
  </si>
  <si>
    <t>Quelle, source: auto-schweiz ASTRA/OFROU / MOFIS 01.05.2021</t>
  </si>
  <si>
    <t>Quelle, source: auto-schweiz ASTRA/OFROU / MOFIS 01.06.2021</t>
  </si>
  <si>
    <t>Quelle, source: auto-schweiz ASTRA/OFROU / MOFIS 01.07.2021</t>
  </si>
  <si>
    <t>Quelle, source: auto-schweiz ASTRA/OFROU / MOFIS 03.08.2021</t>
  </si>
  <si>
    <t>Quelle, source: auto-schweiz ASTRA/OFROU / MOFIS 01.09.2021</t>
  </si>
  <si>
    <t>Quelle, source: auto-schweiz ASTRA/OFROU / MOFIS 01.10.2021</t>
  </si>
  <si>
    <t>Quelle, source: auto-schweiz ASTRA/OFROU / MOFIS 02.11.2021</t>
  </si>
  <si>
    <t>Mercedes-Benz</t>
  </si>
  <si>
    <t>63%</t>
  </si>
  <si>
    <t>Mercedes-AMG</t>
  </si>
  <si>
    <t>48%</t>
  </si>
  <si>
    <t>7%</t>
  </si>
  <si>
    <t>MARKE</t>
  </si>
  <si>
    <t>KUM.</t>
  </si>
  <si>
    <t>CODE 178</t>
  </si>
  <si>
    <t>ANTEIL 178</t>
  </si>
  <si>
    <t>MERCEDES-BENZ</t>
  </si>
  <si>
    <t>Werte von Open Data nehmen und einfügen</t>
  </si>
  <si>
    <t>♀</t>
  </si>
  <si>
    <t>♂</t>
  </si>
  <si>
    <t>§</t>
  </si>
  <si>
    <t>Code 178</t>
  </si>
  <si>
    <t>Geschlecht des aktuellen Halters. Bei Fahrzeugen ausser Verkehr: Letzter bekannter Halter. Der aktuelle Halter muss nicht mehr der Halter der Erstinverkehrsetzung sein.</t>
  </si>
  <si>
    <t>Marktanteil (%)</t>
  </si>
  <si>
    <t>Anteil (%)</t>
  </si>
  <si>
    <t>FORD-CNG-TECHNIK</t>
  </si>
  <si>
    <t>FORD</t>
  </si>
  <si>
    <t>Weiblein</t>
  </si>
  <si>
    <t>Männleich</t>
  </si>
  <si>
    <t>Juristisch</t>
  </si>
  <si>
    <t>49%</t>
  </si>
  <si>
    <t>19%</t>
  </si>
  <si>
    <t>8%</t>
  </si>
  <si>
    <t>51%</t>
  </si>
  <si>
    <t>3%</t>
  </si>
  <si>
    <t>33%</t>
  </si>
  <si>
    <t>41%</t>
  </si>
  <si>
    <t>97%</t>
  </si>
  <si>
    <t>Anteil</t>
  </si>
  <si>
    <t>%</t>
  </si>
  <si>
    <t>Wert in Rangliste einfügen</t>
  </si>
  <si>
    <t>43%</t>
  </si>
  <si>
    <t>20%</t>
  </si>
  <si>
    <t>6%</t>
  </si>
  <si>
    <t>34%</t>
  </si>
  <si>
    <t>21%</t>
  </si>
  <si>
    <t>46%</t>
  </si>
  <si>
    <t>74%</t>
  </si>
  <si>
    <t>BENZIN</t>
  </si>
  <si>
    <t>SUMME UEBRIGE</t>
  </si>
  <si>
    <t>Februar 2021</t>
  </si>
  <si>
    <t>février 2021</t>
  </si>
  <si>
    <t>März 2021</t>
  </si>
  <si>
    <t>mars 2021</t>
  </si>
  <si>
    <t>April 2021</t>
  </si>
  <si>
    <t>avril 2021</t>
  </si>
  <si>
    <t>Mai 2021</t>
  </si>
  <si>
    <t>mai 2021</t>
  </si>
  <si>
    <t>Juni 2021</t>
  </si>
  <si>
    <t>jin 2021</t>
  </si>
  <si>
    <t>Juli 2021</t>
  </si>
  <si>
    <t>juillet 2021</t>
  </si>
  <si>
    <t>August 2021</t>
  </si>
  <si>
    <t>août 2021</t>
  </si>
  <si>
    <t>September 2021</t>
  </si>
  <si>
    <t>septembre 2021</t>
  </si>
  <si>
    <t>Oktober 2021</t>
  </si>
  <si>
    <t>octobre 2021</t>
  </si>
  <si>
    <t>November 2021</t>
  </si>
  <si>
    <t>novembre 2021</t>
  </si>
  <si>
    <t>Dezember 2021</t>
  </si>
  <si>
    <t>décembre 2021</t>
  </si>
  <si>
    <t>Link für Firefox-Browser</t>
  </si>
  <si>
    <t>https://files.admin.ch/astra_ffr/mofis/Datenlieferungs-Kunden/opendata/1000-Fahrzeuge_IVZ/1200-Neuzulassungen/1220-Neuzlassungsbericht_woechentlich/</t>
  </si>
  <si>
    <t>Sexe du propriétaire actuel. Pour les véhicules hors circulation: dernier propriétaire connu. Le titulaire actuel ne doit plus être le titulaire de la mise en service initiale.</t>
  </si>
  <si>
    <t>Halter weiblich / propiétaire feminin</t>
  </si>
  <si>
    <t>Halter männlich / propriétaire masculin</t>
  </si>
  <si>
    <t>Halter juristisch / prpiétaire juridique</t>
  </si>
  <si>
    <t>Halter juristisch / propriétaire juridique</t>
  </si>
  <si>
    <t>Stichtag / date de référence 28.02.2021 lc</t>
  </si>
  <si>
    <t>Stichtag / date de référence 31.03.2021 lc</t>
  </si>
  <si>
    <t>Stichtag / date de référence 30.04.2021 lc</t>
  </si>
  <si>
    <t>Stichtag / date de référence 31.05.2021 lc</t>
  </si>
  <si>
    <t>Stichtag / date de référence 30.06.2021 lc</t>
  </si>
  <si>
    <t>Stichtag / date de référence 31.07.2021 lc</t>
  </si>
  <si>
    <t>Stichtag / date de référence 31.08.2021 lc</t>
  </si>
  <si>
    <t>Stichtag / date de référence 30.09.2021 lc</t>
  </si>
  <si>
    <t>Stichtag / date de référence 31.10.2021 lc</t>
  </si>
  <si>
    <t>Stichtag / date de référence 30.11.2021 lc</t>
  </si>
  <si>
    <t>Stichtag / date de référence 31.12.2021 lc</t>
  </si>
  <si>
    <t>Mercedes</t>
  </si>
  <si>
    <t>Aiways</t>
  </si>
  <si>
    <t>Stichtag / date de référence: 31. Januar 2021  lc</t>
  </si>
  <si>
    <t>Stichtag / date de référence: 28.02.2021  lc</t>
  </si>
  <si>
    <t>Stichtag / date de référence: 31.03.2021  lc</t>
  </si>
  <si>
    <t>Stichtag / date de référence: 30.04.2021  lc</t>
  </si>
  <si>
    <t>Stichtag / date de référence: 31.05.2021  lc</t>
  </si>
  <si>
    <t>Stichtag / date de référence: 30.06.2021  lc</t>
  </si>
  <si>
    <t>Stichtag / date de référence: 31.07.2021  lc</t>
  </si>
  <si>
    <t>Stichtag / date de référence: 31.08.2021  lc</t>
  </si>
  <si>
    <t>Stichtag / date de référence: 30.09.2021  lc</t>
  </si>
  <si>
    <t>Stichtag / date de référence: 31.10.2021  lc</t>
  </si>
  <si>
    <t>Stichtag / date de référence: 30.11.2021  lc</t>
  </si>
  <si>
    <t>Stichtag / date de référence: 31.12.2021  lc</t>
  </si>
  <si>
    <t>Hybrid HEV + MHEV</t>
  </si>
  <si>
    <t>Seat / Cupra</t>
  </si>
  <si>
    <t>Plug-In PHEV* + REX</t>
  </si>
  <si>
    <t>Tesla</t>
  </si>
  <si>
    <t>Toyota</t>
  </si>
  <si>
    <t>Volkswagen</t>
  </si>
  <si>
    <t>Volvo</t>
  </si>
  <si>
    <t>Quelle, source: auto-schweiz ASTRA/OFROU / MOFIS 01.02.2021</t>
  </si>
  <si>
    <t>Genesis</t>
  </si>
  <si>
    <t>Quelle, source: auto-schweiz ASTRA/OFROU / MOFIS 01.03.2021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</si>
</sst>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dd/\ mmmm\ yyyy"/>
    <numFmt numFmtId="166" formatCode="mmm/\ yy"/>
    <numFmt numFmtId="167" formatCode="[Green]#,##0.0;[Red]\-#,##0.0"/>
    <numFmt numFmtId="168" formatCode="0.0"/>
    <numFmt numFmtId="169" formatCode="0.0%"/>
    <numFmt numFmtId="170" formatCode="[Color10]#,##0.0;[Red]\-#,##0.0"/>
    <numFmt numFmtId="171" formatCode="0.000%"/>
  </numFmts>
  <fonts count="24" x14ac:knownFonts="1">
    <font>
      <sz val="10"/>
      <name val="Helv"/>
    </font>
    <font>
      <sz val="8"/>
      <name val="Helv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11"/>
      <color indexed="48"/>
      <name val="Calibri"/>
      <family val="2"/>
    </font>
    <font>
      <sz val="11"/>
      <name val="Calibri"/>
      <family val="2"/>
    </font>
    <font>
      <i/>
      <sz val="11"/>
      <color indexed="48"/>
      <name val="Calibri"/>
      <family val="2"/>
    </font>
    <font>
      <i/>
      <sz val="10"/>
      <color indexed="48"/>
      <name val="Calibri"/>
      <family val="2"/>
    </font>
    <font>
      <b/>
      <i/>
      <sz val="12"/>
      <color indexed="4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trike/>
      <sz val="12"/>
      <name val="Calibri"/>
      <family val="2"/>
    </font>
    <font>
      <sz val="10"/>
      <name val="Helv"/>
    </font>
    <font>
      <sz val="8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333333"/>
      <name val="Tahoma"/>
      <family val="2"/>
    </font>
    <font>
      <u/>
      <sz val="10"/>
      <color theme="10"/>
      <name val="Helv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7D700"/>
        <bgColor rgb="FFFFFFFF"/>
      </patternFill>
    </fill>
    <fill>
      <patternFill patternType="solid">
        <fgColor rgb="FFFFFF00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87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6" fillId="0" borderId="0" xfId="0" applyFont="1"/>
    <xf numFmtId="164" fontId="4" fillId="0" borderId="0" xfId="0" applyNumberFormat="1" applyFont="1"/>
    <xf numFmtId="164" fontId="6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6" fontId="6" fillId="0" borderId="1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6" fontId="7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0" fontId="8" fillId="0" borderId="0" xfId="0" applyFont="1"/>
    <xf numFmtId="168" fontId="8" fillId="0" borderId="6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70" fontId="6" fillId="0" borderId="8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9" fillId="0" borderId="0" xfId="0" applyNumberFormat="1" applyFont="1" applyFill="1" applyAlignment="1">
      <alignment horizontal="right"/>
    </xf>
    <xf numFmtId="170" fontId="6" fillId="0" borderId="8" xfId="0" applyNumberFormat="1" applyFont="1" applyFill="1" applyBorder="1"/>
    <xf numFmtId="3" fontId="8" fillId="0" borderId="6" xfId="0" applyNumberFormat="1" applyFont="1" applyFill="1" applyBorder="1"/>
    <xf numFmtId="3" fontId="8" fillId="0" borderId="6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/>
    <xf numFmtId="3" fontId="8" fillId="0" borderId="6" xfId="0" applyNumberFormat="1" applyFont="1" applyFill="1" applyBorder="1" applyAlignment="1">
      <alignment horizontal="left"/>
    </xf>
    <xf numFmtId="0" fontId="8" fillId="0" borderId="6" xfId="0" applyFont="1" applyFill="1" applyBorder="1"/>
    <xf numFmtId="168" fontId="9" fillId="0" borderId="4" xfId="0" applyNumberFormat="1" applyFont="1" applyFill="1" applyBorder="1" applyAlignment="1">
      <alignment horizontal="right"/>
    </xf>
    <xf numFmtId="168" fontId="8" fillId="0" borderId="4" xfId="0" applyNumberFormat="1" applyFont="1" applyFill="1" applyBorder="1" applyAlignment="1">
      <alignment horizontal="right"/>
    </xf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168" fontId="9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2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17" fontId="3" fillId="0" borderId="0" xfId="0" applyNumberFormat="1" applyFont="1" applyAlignment="1">
      <alignment horizontal="left"/>
    </xf>
    <xf numFmtId="2" fontId="4" fillId="0" borderId="0" xfId="0" applyNumberFormat="1" applyFont="1"/>
    <xf numFmtId="17" fontId="12" fillId="0" borderId="0" xfId="0" applyNumberFormat="1" applyFont="1" applyAlignment="1">
      <alignment horizontal="center"/>
    </xf>
    <xf numFmtId="17" fontId="12" fillId="3" borderId="0" xfId="0" applyNumberFormat="1" applyFont="1" applyFill="1"/>
    <xf numFmtId="164" fontId="3" fillId="0" borderId="0" xfId="0" applyNumberFormat="1" applyFont="1" applyAlignment="1">
      <alignment horizontal="center"/>
    </xf>
    <xf numFmtId="17" fontId="12" fillId="0" borderId="0" xfId="0" applyNumberFormat="1" applyFont="1"/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2" borderId="0" xfId="0" applyNumberFormat="1" applyFont="1" applyFill="1" applyAlignment="1">
      <alignment horizontal="right"/>
    </xf>
    <xf numFmtId="168" fontId="4" fillId="0" borderId="0" xfId="0" applyNumberFormat="1" applyFont="1"/>
    <xf numFmtId="3" fontId="4" fillId="0" borderId="0" xfId="0" applyNumberFormat="1" applyFont="1"/>
    <xf numFmtId="164" fontId="4" fillId="0" borderId="0" xfId="0" applyNumberFormat="1" applyFont="1" applyAlignment="1">
      <alignment horizontal="right"/>
    </xf>
    <xf numFmtId="3" fontId="4" fillId="2" borderId="0" xfId="0" applyNumberFormat="1" applyFont="1" applyFill="1"/>
    <xf numFmtId="168" fontId="4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/>
    <xf numFmtId="168" fontId="4" fillId="0" borderId="0" xfId="0" applyNumberFormat="1" applyFont="1" applyFill="1" applyAlignment="1">
      <alignment horizontal="right"/>
    </xf>
    <xf numFmtId="168" fontId="10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/>
    <xf numFmtId="3" fontId="4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3" borderId="0" xfId="0" applyNumberFormat="1" applyFont="1" applyFill="1"/>
    <xf numFmtId="164" fontId="6" fillId="0" borderId="0" xfId="0" applyNumberFormat="1" applyFont="1" applyAlignment="1">
      <alignment horizontal="right"/>
    </xf>
    <xf numFmtId="3" fontId="6" fillId="0" borderId="0" xfId="0" applyNumberFormat="1" applyFont="1"/>
    <xf numFmtId="168" fontId="6" fillId="0" borderId="0" xfId="0" applyNumberFormat="1" applyFont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6" fillId="0" borderId="0" xfId="0" applyFont="1" applyBorder="1"/>
    <xf numFmtId="17" fontId="3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Fill="1" applyBorder="1"/>
    <xf numFmtId="3" fontId="8" fillId="0" borderId="10" xfId="0" applyNumberFormat="1" applyFont="1" applyFill="1" applyBorder="1" applyAlignment="1">
      <alignment horizontal="right"/>
    </xf>
    <xf numFmtId="168" fontId="8" fillId="0" borderId="3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left"/>
    </xf>
    <xf numFmtId="3" fontId="8" fillId="0" borderId="10" xfId="0" applyNumberFormat="1" applyFont="1" applyFill="1" applyBorder="1"/>
    <xf numFmtId="168" fontId="8" fillId="0" borderId="10" xfId="0" applyNumberFormat="1" applyFont="1" applyFill="1" applyBorder="1"/>
    <xf numFmtId="0" fontId="4" fillId="0" borderId="10" xfId="0" applyFont="1" applyBorder="1"/>
    <xf numFmtId="0" fontId="4" fillId="0" borderId="10" xfId="0" applyFont="1" applyFill="1" applyBorder="1"/>
    <xf numFmtId="1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0" fontId="6" fillId="0" borderId="0" xfId="0" applyNumberFormat="1" applyFont="1" applyBorder="1"/>
    <xf numFmtId="164" fontId="4" fillId="0" borderId="0" xfId="0" applyNumberFormat="1" applyFont="1" applyBorder="1"/>
    <xf numFmtId="164" fontId="3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2" fontId="4" fillId="0" borderId="0" xfId="0" applyNumberFormat="1" applyFont="1" applyBorder="1"/>
    <xf numFmtId="17" fontId="3" fillId="0" borderId="0" xfId="0" quotePrefix="1" applyNumberFormat="1" applyFont="1" applyBorder="1" applyAlignment="1">
      <alignment horizontal="right"/>
    </xf>
    <xf numFmtId="166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3" fontId="6" fillId="4" borderId="0" xfId="0" applyNumberFormat="1" applyFont="1" applyFill="1"/>
    <xf numFmtId="0" fontId="4" fillId="5" borderId="0" xfId="0" applyFont="1" applyFill="1"/>
    <xf numFmtId="0" fontId="2" fillId="0" borderId="0" xfId="0" applyFont="1" applyFill="1"/>
    <xf numFmtId="0" fontId="3" fillId="0" borderId="0" xfId="0" applyFont="1" applyFill="1"/>
    <xf numFmtId="164" fontId="3" fillId="0" borderId="0" xfId="0" applyNumberFormat="1" applyFont="1" applyFill="1"/>
    <xf numFmtId="0" fontId="6" fillId="0" borderId="0" xfId="0" applyFont="1" applyFill="1"/>
    <xf numFmtId="164" fontId="4" fillId="0" borderId="0" xfId="0" applyNumberFormat="1" applyFont="1" applyFill="1"/>
    <xf numFmtId="166" fontId="6" fillId="0" borderId="1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166" fontId="6" fillId="0" borderId="3" xfId="0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right"/>
    </xf>
    <xf numFmtId="0" fontId="8" fillId="5" borderId="0" xfId="0" applyFont="1" applyFill="1"/>
    <xf numFmtId="0" fontId="2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7" fontId="3" fillId="0" borderId="0" xfId="0" applyNumberFormat="1" applyFont="1" applyFill="1" applyAlignment="1">
      <alignment horizontal="left"/>
    </xf>
    <xf numFmtId="2" fontId="4" fillId="0" borderId="0" xfId="0" applyNumberFormat="1" applyFont="1" applyFill="1"/>
    <xf numFmtId="17" fontId="1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7" fontId="12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168" fontId="6" fillId="0" borderId="0" xfId="0" applyNumberFormat="1" applyFont="1" applyFill="1"/>
    <xf numFmtId="164" fontId="4" fillId="5" borderId="0" xfId="0" applyNumberFormat="1" applyFont="1" applyFill="1"/>
    <xf numFmtId="17" fontId="3" fillId="0" borderId="0" xfId="0" applyNumberFormat="1" applyFont="1" applyAlignment="1">
      <alignment horizontal="right"/>
    </xf>
    <xf numFmtId="0" fontId="6" fillId="0" borderId="1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4" fillId="0" borderId="0" xfId="0" applyFont="1" applyFill="1" applyBorder="1"/>
    <xf numFmtId="1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6" fillId="0" borderId="0" xfId="0" applyFont="1" applyFill="1" applyBorder="1"/>
    <xf numFmtId="17" fontId="3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/>
    <xf numFmtId="164" fontId="4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0" fontId="14" fillId="0" borderId="0" xfId="0" applyFont="1" applyBorder="1"/>
    <xf numFmtId="168" fontId="8" fillId="0" borderId="4" xfId="0" applyNumberFormat="1" applyFont="1" applyFill="1" applyBorder="1"/>
    <xf numFmtId="168" fontId="9" fillId="0" borderId="4" xfId="0" applyNumberFormat="1" applyFont="1" applyFill="1" applyBorder="1"/>
    <xf numFmtId="164" fontId="8" fillId="0" borderId="4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70" fontId="6" fillId="0" borderId="5" xfId="0" applyNumberFormat="1" applyFont="1" applyFill="1" applyBorder="1"/>
    <xf numFmtId="3" fontId="7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/>
    <xf numFmtId="166" fontId="7" fillId="0" borderId="5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3" fontId="8" fillId="6" borderId="6" xfId="0" applyNumberFormat="1" applyFont="1" applyFill="1" applyBorder="1" applyAlignment="1">
      <alignment horizontal="left"/>
    </xf>
    <xf numFmtId="168" fontId="9" fillId="6" borderId="0" xfId="0" applyNumberFormat="1" applyFont="1" applyFill="1" applyBorder="1" applyAlignment="1">
      <alignment horizontal="right"/>
    </xf>
    <xf numFmtId="3" fontId="8" fillId="6" borderId="6" xfId="0" applyNumberFormat="1" applyFont="1" applyFill="1" applyBorder="1" applyAlignment="1">
      <alignment horizontal="right"/>
    </xf>
    <xf numFmtId="3" fontId="9" fillId="6" borderId="0" xfId="0" applyNumberFormat="1" applyFont="1" applyFill="1" applyAlignment="1">
      <alignment horizontal="right"/>
    </xf>
    <xf numFmtId="170" fontId="6" fillId="6" borderId="8" xfId="0" applyNumberFormat="1" applyFont="1" applyFill="1" applyBorder="1" applyAlignment="1">
      <alignment horizontal="right"/>
    </xf>
    <xf numFmtId="168" fontId="8" fillId="6" borderId="0" xfId="0" applyNumberFormat="1" applyFont="1" applyFill="1" applyAlignment="1">
      <alignment horizontal="right"/>
    </xf>
    <xf numFmtId="168" fontId="9" fillId="6" borderId="0" xfId="0" applyNumberFormat="1" applyFont="1" applyFill="1" applyAlignment="1">
      <alignment horizontal="right"/>
    </xf>
    <xf numFmtId="3" fontId="8" fillId="6" borderId="6" xfId="0" applyNumberFormat="1" applyFont="1" applyFill="1" applyBorder="1"/>
    <xf numFmtId="3" fontId="9" fillId="6" borderId="0" xfId="0" applyNumberFormat="1" applyFont="1" applyFill="1"/>
    <xf numFmtId="170" fontId="6" fillId="6" borderId="8" xfId="0" applyNumberFormat="1" applyFont="1" applyFill="1" applyBorder="1"/>
    <xf numFmtId="0" fontId="8" fillId="6" borderId="6" xfId="0" applyFont="1" applyFill="1" applyBorder="1"/>
    <xf numFmtId="168" fontId="8" fillId="6" borderId="6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168" fontId="8" fillId="6" borderId="7" xfId="0" applyNumberFormat="1" applyFont="1" applyFill="1" applyBorder="1" applyAlignment="1">
      <alignment horizontal="right"/>
    </xf>
    <xf numFmtId="0" fontId="8" fillId="0" borderId="0" xfId="0" applyFont="1" applyFill="1"/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166" fontId="6" fillId="7" borderId="1" xfId="0" applyNumberFormat="1" applyFont="1" applyFill="1" applyBorder="1" applyAlignment="1">
      <alignment horizontal="right"/>
    </xf>
    <xf numFmtId="166" fontId="7" fillId="7" borderId="2" xfId="0" applyNumberFormat="1" applyFont="1" applyFill="1" applyBorder="1" applyAlignment="1">
      <alignment horizontal="right"/>
    </xf>
    <xf numFmtId="3" fontId="8" fillId="8" borderId="6" xfId="0" applyNumberFormat="1" applyFont="1" applyFill="1" applyBorder="1"/>
    <xf numFmtId="168" fontId="8" fillId="8" borderId="6" xfId="0" applyNumberFormat="1" applyFont="1" applyFill="1" applyBorder="1" applyAlignment="1">
      <alignment horizontal="right"/>
    </xf>
    <xf numFmtId="168" fontId="9" fillId="8" borderId="0" xfId="0" applyNumberFormat="1" applyFont="1" applyFill="1" applyBorder="1" applyAlignment="1">
      <alignment horizontal="right"/>
    </xf>
    <xf numFmtId="3" fontId="8" fillId="8" borderId="6" xfId="0" applyNumberFormat="1" applyFont="1" applyFill="1" applyBorder="1" applyAlignment="1">
      <alignment horizontal="right"/>
    </xf>
    <xf numFmtId="3" fontId="9" fillId="8" borderId="0" xfId="0" applyNumberFormat="1" applyFont="1" applyFill="1" applyAlignment="1">
      <alignment horizontal="right"/>
    </xf>
    <xf numFmtId="170" fontId="6" fillId="8" borderId="8" xfId="0" applyNumberFormat="1" applyFont="1" applyFill="1" applyBorder="1" applyAlignment="1">
      <alignment horizontal="right"/>
    </xf>
    <xf numFmtId="168" fontId="8" fillId="8" borderId="0" xfId="0" applyNumberFormat="1" applyFont="1" applyFill="1" applyAlignment="1">
      <alignment horizontal="right"/>
    </xf>
    <xf numFmtId="168" fontId="9" fillId="8" borderId="0" xfId="0" applyNumberFormat="1" applyFont="1" applyFill="1" applyAlignment="1">
      <alignment horizontal="right"/>
    </xf>
    <xf numFmtId="170" fontId="6" fillId="8" borderId="8" xfId="0" applyNumberFormat="1" applyFont="1" applyFill="1" applyBorder="1"/>
    <xf numFmtId="164" fontId="6" fillId="0" borderId="0" xfId="0" applyNumberFormat="1" applyFont="1"/>
    <xf numFmtId="3" fontId="6" fillId="2" borderId="0" xfId="0" applyNumberFormat="1" applyFont="1" applyFill="1" applyAlignment="1">
      <alignment horizontal="right"/>
    </xf>
    <xf numFmtId="0" fontId="4" fillId="5" borderId="0" xfId="0" applyFont="1" applyFill="1" applyBorder="1"/>
    <xf numFmtId="0" fontId="8" fillId="8" borderId="6" xfId="0" applyFont="1" applyFill="1" applyBorder="1"/>
    <xf numFmtId="0" fontId="6" fillId="0" borderId="3" xfId="0" applyNumberFormat="1" applyFont="1" applyBorder="1" applyAlignment="1">
      <alignment horizontal="right"/>
    </xf>
    <xf numFmtId="0" fontId="6" fillId="0" borderId="11" xfId="0" applyFont="1" applyBorder="1"/>
    <xf numFmtId="0" fontId="6" fillId="0" borderId="11" xfId="0" applyFont="1" applyFill="1" applyBorder="1"/>
    <xf numFmtId="3" fontId="6" fillId="0" borderId="4" xfId="0" applyNumberFormat="1" applyFont="1" applyFill="1" applyBorder="1" applyAlignment="1">
      <alignment horizontal="right"/>
    </xf>
    <xf numFmtId="170" fontId="6" fillId="0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168" fontId="17" fillId="0" borderId="4" xfId="0" applyNumberFormat="1" applyFont="1" applyFill="1" applyBorder="1" applyAlignment="1">
      <alignment horizontal="right"/>
    </xf>
    <xf numFmtId="168" fontId="18" fillId="0" borderId="4" xfId="0" applyNumberFormat="1" applyFont="1" applyFill="1" applyBorder="1" applyAlignment="1">
      <alignment horizontal="right"/>
    </xf>
    <xf numFmtId="3" fontId="9" fillId="8" borderId="0" xfId="0" applyNumberFormat="1" applyFont="1" applyFill="1" applyBorder="1"/>
    <xf numFmtId="168" fontId="9" fillId="8" borderId="0" xfId="0" applyNumberFormat="1" applyFont="1" applyFill="1"/>
    <xf numFmtId="164" fontId="8" fillId="8" borderId="0" xfId="0" applyNumberFormat="1" applyFont="1" applyFill="1" applyAlignment="1">
      <alignment horizontal="right"/>
    </xf>
    <xf numFmtId="164" fontId="9" fillId="8" borderId="0" xfId="0" applyNumberFormat="1" applyFont="1" applyFill="1" applyAlignment="1">
      <alignment horizontal="right"/>
    </xf>
    <xf numFmtId="3" fontId="6" fillId="8" borderId="6" xfId="0" applyNumberFormat="1" applyFont="1" applyFill="1" applyBorder="1"/>
    <xf numFmtId="0" fontId="4" fillId="0" borderId="12" xfId="0" applyFont="1" applyBorder="1"/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/>
    <xf numFmtId="164" fontId="4" fillId="0" borderId="12" xfId="0" applyNumberFormat="1" applyFont="1" applyBorder="1" applyAlignment="1">
      <alignment horizontal="right"/>
    </xf>
    <xf numFmtId="3" fontId="8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8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9" xfId="0" applyFont="1" applyFill="1" applyBorder="1"/>
    <xf numFmtId="166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168" fontId="8" fillId="0" borderId="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/>
    </xf>
    <xf numFmtId="169" fontId="8" fillId="0" borderId="3" xfId="0" applyNumberFormat="1" applyFont="1" applyFill="1" applyBorder="1" applyAlignment="1">
      <alignment horizontal="center"/>
    </xf>
    <xf numFmtId="3" fontId="4" fillId="0" borderId="10" xfId="0" applyNumberFormat="1" applyFont="1" applyFill="1" applyBorder="1"/>
    <xf numFmtId="0" fontId="19" fillId="0" borderId="0" xfId="0" applyFont="1"/>
    <xf numFmtId="0" fontId="19" fillId="0" borderId="0" xfId="0" applyFont="1" applyAlignment="1">
      <alignment horizontal="center"/>
    </xf>
    <xf numFmtId="171" fontId="19" fillId="0" borderId="0" xfId="1" applyNumberFormat="1" applyFont="1"/>
    <xf numFmtId="0" fontId="19" fillId="9" borderId="0" xfId="0" applyFont="1" applyFill="1"/>
    <xf numFmtId="164" fontId="20" fillId="0" borderId="0" xfId="0" applyNumberFormat="1" applyFont="1" applyBorder="1" applyAlignment="1">
      <alignment horizontal="left"/>
    </xf>
    <xf numFmtId="0" fontId="21" fillId="0" borderId="0" xfId="0" applyFont="1"/>
    <xf numFmtId="0" fontId="21" fillId="9" borderId="0" xfId="0" applyFont="1" applyFill="1"/>
    <xf numFmtId="3" fontId="4" fillId="0" borderId="10" xfId="0" applyNumberFormat="1" applyFont="1" applyBorder="1"/>
    <xf numFmtId="164" fontId="6" fillId="10" borderId="10" xfId="0" applyNumberFormat="1" applyFont="1" applyFill="1" applyBorder="1" applyAlignment="1">
      <alignment horizontal="center"/>
    </xf>
    <xf numFmtId="49" fontId="21" fillId="11" borderId="10" xfId="0" applyNumberFormat="1" applyFont="1" applyFill="1" applyBorder="1" applyAlignment="1">
      <alignment horizontal="center" vertical="center"/>
    </xf>
    <xf numFmtId="49" fontId="20" fillId="12" borderId="10" xfId="0" applyNumberFormat="1" applyFont="1" applyFill="1" applyBorder="1" applyAlignment="1">
      <alignment horizontal="center" vertical="center"/>
    </xf>
    <xf numFmtId="164" fontId="6" fillId="10" borderId="0" xfId="0" applyNumberFormat="1" applyFont="1" applyFill="1" applyBorder="1" applyAlignment="1">
      <alignment horizontal="center"/>
    </xf>
    <xf numFmtId="49" fontId="21" fillId="11" borderId="0" xfId="0" applyNumberFormat="1" applyFont="1" applyFill="1" applyBorder="1" applyAlignment="1">
      <alignment horizontal="center" vertical="center"/>
    </xf>
    <xf numFmtId="49" fontId="20" fillId="12" borderId="0" xfId="0" applyNumberFormat="1" applyFont="1" applyFill="1" applyBorder="1" applyAlignment="1">
      <alignment horizontal="center" vertical="center"/>
    </xf>
    <xf numFmtId="164" fontId="6" fillId="13" borderId="10" xfId="0" applyNumberFormat="1" applyFont="1" applyFill="1" applyBorder="1" applyAlignment="1">
      <alignment horizontal="left"/>
    </xf>
    <xf numFmtId="1" fontId="22" fillId="14" borderId="15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/>
    </xf>
    <xf numFmtId="49" fontId="22" fillId="15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6" fillId="8" borderId="1" xfId="0" applyFont="1" applyFill="1" applyBorder="1"/>
    <xf numFmtId="168" fontId="9" fillId="8" borderId="2" xfId="0" applyNumberFormat="1" applyFont="1" applyFill="1" applyBorder="1" applyAlignment="1">
      <alignment horizontal="right"/>
    </xf>
    <xf numFmtId="3" fontId="6" fillId="8" borderId="1" xfId="0" applyNumberFormat="1" applyFont="1" applyFill="1" applyBorder="1" applyAlignment="1">
      <alignment horizontal="right"/>
    </xf>
    <xf numFmtId="3" fontId="7" fillId="8" borderId="2" xfId="0" applyNumberFormat="1" applyFont="1" applyFill="1" applyBorder="1" applyAlignment="1">
      <alignment horizontal="right"/>
    </xf>
    <xf numFmtId="170" fontId="6" fillId="8" borderId="16" xfId="0" applyNumberFormat="1" applyFont="1" applyFill="1" applyBorder="1" applyAlignment="1">
      <alignment horizontal="right"/>
    </xf>
    <xf numFmtId="168" fontId="8" fillId="8" borderId="2" xfId="0" applyNumberFormat="1" applyFont="1" applyFill="1" applyBorder="1" applyAlignment="1">
      <alignment horizontal="right"/>
    </xf>
    <xf numFmtId="3" fontId="6" fillId="8" borderId="1" xfId="0" applyNumberFormat="1" applyFont="1" applyFill="1" applyBorder="1"/>
    <xf numFmtId="3" fontId="7" fillId="8" borderId="2" xfId="0" applyNumberFormat="1" applyFont="1" applyFill="1" applyBorder="1"/>
    <xf numFmtId="170" fontId="6" fillId="8" borderId="16" xfId="0" applyNumberFormat="1" applyFont="1" applyFill="1" applyBorder="1"/>
    <xf numFmtId="168" fontId="9" fillId="8" borderId="2" xfId="0" applyNumberFormat="1" applyFont="1" applyFill="1" applyBorder="1"/>
    <xf numFmtId="164" fontId="8" fillId="8" borderId="2" xfId="0" applyNumberFormat="1" applyFont="1" applyFill="1" applyBorder="1" applyAlignment="1">
      <alignment horizontal="right"/>
    </xf>
    <xf numFmtId="164" fontId="9" fillId="8" borderId="2" xfId="0" applyNumberFormat="1" applyFont="1" applyFill="1" applyBorder="1" applyAlignment="1">
      <alignment horizontal="right"/>
    </xf>
    <xf numFmtId="168" fontId="9" fillId="8" borderId="8" xfId="0" applyNumberFormat="1" applyFont="1" applyFill="1" applyBorder="1"/>
    <xf numFmtId="168" fontId="8" fillId="0" borderId="1" xfId="0" applyNumberFormat="1" applyFont="1" applyFill="1" applyBorder="1" applyAlignment="1">
      <alignment horizontal="right"/>
    </xf>
    <xf numFmtId="168" fontId="9" fillId="0" borderId="2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170" fontId="6" fillId="0" borderId="16" xfId="0" applyNumberFormat="1" applyFont="1" applyFill="1" applyBorder="1" applyAlignment="1">
      <alignment horizontal="right"/>
    </xf>
    <xf numFmtId="168" fontId="8" fillId="0" borderId="2" xfId="0" applyNumberFormat="1" applyFont="1" applyFill="1" applyBorder="1" applyAlignment="1">
      <alignment horizontal="right"/>
    </xf>
    <xf numFmtId="3" fontId="6" fillId="0" borderId="1" xfId="0" applyNumberFormat="1" applyFont="1" applyFill="1" applyBorder="1"/>
    <xf numFmtId="3" fontId="7" fillId="0" borderId="2" xfId="0" applyNumberFormat="1" applyFont="1" applyFill="1" applyBorder="1"/>
    <xf numFmtId="170" fontId="6" fillId="0" borderId="16" xfId="0" applyNumberFormat="1" applyFont="1" applyFill="1" applyBorder="1"/>
    <xf numFmtId="0" fontId="6" fillId="0" borderId="1" xfId="0" applyFont="1" applyFill="1" applyBorder="1"/>
    <xf numFmtId="168" fontId="9" fillId="0" borderId="2" xfId="0" applyNumberFormat="1" applyFont="1" applyFill="1" applyBorder="1"/>
    <xf numFmtId="164" fontId="8" fillId="0" borderId="2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6" fillId="0" borderId="2" xfId="0" applyFont="1" applyBorder="1" applyAlignment="1">
      <alignment horizontal="right"/>
    </xf>
    <xf numFmtId="3" fontId="8" fillId="0" borderId="6" xfId="0" applyNumberFormat="1" applyFont="1" applyBorder="1" applyAlignment="1">
      <alignment horizontal="left"/>
    </xf>
    <xf numFmtId="168" fontId="8" fillId="0" borderId="6" xfId="0" applyNumberFormat="1" applyFont="1" applyBorder="1" applyAlignment="1">
      <alignment horizontal="right"/>
    </xf>
    <xf numFmtId="168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70" fontId="6" fillId="0" borderId="8" xfId="0" applyNumberFormat="1" applyFont="1" applyBorder="1" applyAlignment="1">
      <alignment horizontal="right"/>
    </xf>
    <xf numFmtId="168" fontId="8" fillId="0" borderId="0" xfId="0" applyNumberFormat="1" applyFont="1" applyAlignment="1">
      <alignment horizontal="right"/>
    </xf>
    <xf numFmtId="3" fontId="8" fillId="0" borderId="6" xfId="0" applyNumberFormat="1" applyFont="1" applyBorder="1"/>
    <xf numFmtId="170" fontId="6" fillId="0" borderId="8" xfId="0" applyNumberFormat="1" applyFont="1" applyBorder="1"/>
    <xf numFmtId="0" fontId="8" fillId="0" borderId="6" xfId="0" applyFont="1" applyBorder="1"/>
    <xf numFmtId="168" fontId="4" fillId="0" borderId="0" xfId="0" applyNumberFormat="1" applyFont="1" applyAlignment="1">
      <alignment horizontal="right"/>
    </xf>
    <xf numFmtId="168" fontId="10" fillId="0" borderId="0" xfId="0" applyNumberFormat="1" applyFont="1" applyAlignment="1">
      <alignment horizontal="right"/>
    </xf>
    <xf numFmtId="1" fontId="22" fillId="15" borderId="15" xfId="0" applyNumberFormat="1" applyFont="1" applyFill="1" applyBorder="1" applyAlignment="1">
      <alignment horizontal="center" vertical="center"/>
    </xf>
    <xf numFmtId="0" fontId="22" fillId="14" borderId="15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4" fillId="0" borderId="12" xfId="0" applyFont="1" applyFill="1" applyBorder="1"/>
    <xf numFmtId="0" fontId="12" fillId="0" borderId="12" xfId="0" applyFont="1" applyFill="1" applyBorder="1"/>
    <xf numFmtId="2" fontId="12" fillId="0" borderId="12" xfId="0" applyNumberFormat="1" applyFont="1" applyFill="1" applyBorder="1" applyAlignment="1">
      <alignment horizontal="right"/>
    </xf>
    <xf numFmtId="0" fontId="4" fillId="0" borderId="12" xfId="0" applyNumberFormat="1" applyFont="1" applyFill="1" applyBorder="1"/>
    <xf numFmtId="0" fontId="16" fillId="0" borderId="12" xfId="0" applyFont="1" applyFill="1" applyBorder="1"/>
    <xf numFmtId="0" fontId="16" fillId="0" borderId="12" xfId="0" applyNumberFormat="1" applyFont="1" applyFill="1" applyBorder="1"/>
    <xf numFmtId="2" fontId="16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8" borderId="3" xfId="0" applyFont="1" applyFill="1" applyBorder="1"/>
    <xf numFmtId="169" fontId="8" fillId="8" borderId="3" xfId="0" applyNumberFormat="1" applyFont="1" applyFill="1" applyBorder="1" applyAlignment="1">
      <alignment horizontal="right"/>
    </xf>
    <xf numFmtId="169" fontId="9" fillId="8" borderId="4" xfId="0" applyNumberFormat="1" applyFont="1" applyFill="1" applyBorder="1" applyAlignment="1">
      <alignment horizontal="right"/>
    </xf>
    <xf numFmtId="3" fontId="4" fillId="8" borderId="3" xfId="0" applyNumberFormat="1" applyFont="1" applyFill="1" applyBorder="1" applyAlignment="1">
      <alignment horizontal="right"/>
    </xf>
    <xf numFmtId="3" fontId="10" fillId="8" borderId="4" xfId="0" applyNumberFormat="1" applyFont="1" applyFill="1" applyBorder="1" applyAlignment="1">
      <alignment horizontal="right"/>
    </xf>
    <xf numFmtId="170" fontId="3" fillId="8" borderId="5" xfId="0" applyNumberFormat="1" applyFont="1" applyFill="1" applyBorder="1" applyAlignment="1">
      <alignment horizontal="right"/>
    </xf>
    <xf numFmtId="169" fontId="8" fillId="8" borderId="4" xfId="0" applyNumberFormat="1" applyFont="1" applyFill="1" applyBorder="1" applyAlignment="1">
      <alignment horizontal="right"/>
    </xf>
    <xf numFmtId="3" fontId="4" fillId="8" borderId="3" xfId="0" applyNumberFormat="1" applyFont="1" applyFill="1" applyBorder="1"/>
    <xf numFmtId="3" fontId="10" fillId="8" borderId="4" xfId="0" applyNumberFormat="1" applyFont="1" applyFill="1" applyBorder="1"/>
    <xf numFmtId="170" fontId="3" fillId="8" borderId="5" xfId="0" applyNumberFormat="1" applyFont="1" applyFill="1" applyBorder="1"/>
    <xf numFmtId="0" fontId="4" fillId="8" borderId="4" xfId="0" applyFont="1" applyFill="1" applyBorder="1"/>
    <xf numFmtId="164" fontId="4" fillId="8" borderId="4" xfId="0" applyNumberFormat="1" applyFont="1" applyFill="1" applyBorder="1" applyAlignment="1">
      <alignment horizontal="right"/>
    </xf>
    <xf numFmtId="167" fontId="3" fillId="8" borderId="4" xfId="0" applyNumberFormat="1" applyFont="1" applyFill="1" applyBorder="1" applyAlignment="1">
      <alignment horizontal="right"/>
    </xf>
    <xf numFmtId="0" fontId="4" fillId="0" borderId="3" xfId="0" applyFont="1" applyFill="1" applyBorder="1"/>
    <xf numFmtId="169" fontId="8" fillId="0" borderId="3" xfId="0" applyNumberFormat="1" applyFont="1" applyFill="1" applyBorder="1" applyAlignment="1">
      <alignment horizontal="right"/>
    </xf>
    <xf numFmtId="169" fontId="9" fillId="0" borderId="4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69" fontId="8" fillId="0" borderId="4" xfId="0" applyNumberFormat="1" applyFont="1" applyFill="1" applyBorder="1" applyAlignment="1">
      <alignment horizontal="right"/>
    </xf>
    <xf numFmtId="3" fontId="4" fillId="0" borderId="3" xfId="0" applyNumberFormat="1" applyFont="1" applyFill="1" applyBorder="1"/>
    <xf numFmtId="3" fontId="10" fillId="0" borderId="4" xfId="0" applyNumberFormat="1" applyFont="1" applyFill="1" applyBorder="1"/>
    <xf numFmtId="170" fontId="3" fillId="0" borderId="5" xfId="0" applyNumberFormat="1" applyFont="1" applyFill="1" applyBorder="1"/>
    <xf numFmtId="3" fontId="8" fillId="0" borderId="3" xfId="0" applyNumberFormat="1" applyFont="1" applyFill="1" applyBorder="1"/>
    <xf numFmtId="168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170" fontId="6" fillId="0" borderId="5" xfId="0" applyNumberFormat="1" applyFont="1" applyFill="1" applyBorder="1" applyAlignment="1">
      <alignment horizontal="right"/>
    </xf>
    <xf numFmtId="3" fontId="9" fillId="0" borderId="4" xfId="0" applyNumberFormat="1" applyFont="1" applyFill="1" applyBorder="1"/>
    <xf numFmtId="3" fontId="6" fillId="0" borderId="6" xfId="0" applyNumberFormat="1" applyFont="1" applyFill="1" applyBorder="1"/>
    <xf numFmtId="164" fontId="6" fillId="0" borderId="0" xfId="0" applyNumberFormat="1" applyFont="1" applyFill="1" applyBorder="1" applyAlignment="1">
      <alignment horizontal="center"/>
    </xf>
    <xf numFmtId="17" fontId="3" fillId="0" borderId="0" xfId="0" quotePrefix="1" applyNumberFormat="1" applyFont="1" applyFill="1" applyBorder="1" applyAlignment="1">
      <alignment horizontal="right"/>
    </xf>
    <xf numFmtId="49" fontId="20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3" fontId="7" fillId="0" borderId="12" xfId="0" applyNumberFormat="1" applyFont="1" applyFill="1" applyBorder="1" applyAlignment="1">
      <alignment horizontal="right"/>
    </xf>
    <xf numFmtId="170" fontId="6" fillId="0" borderId="17" xfId="0" applyNumberFormat="1" applyFont="1" applyFill="1" applyBorder="1" applyAlignment="1">
      <alignment horizontal="right"/>
    </xf>
    <xf numFmtId="170" fontId="6" fillId="8" borderId="0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170" fontId="6" fillId="0" borderId="2" xfId="0" applyNumberFormat="1" applyFont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168" fontId="8" fillId="0" borderId="2" xfId="0" applyNumberFormat="1" applyFont="1" applyBorder="1"/>
    <xf numFmtId="168" fontId="9" fillId="0" borderId="2" xfId="0" applyNumberFormat="1" applyFont="1" applyBorder="1"/>
    <xf numFmtId="164" fontId="8" fillId="0" borderId="2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3" fontId="6" fillId="0" borderId="2" xfId="0" applyNumberFormat="1" applyFont="1" applyBorder="1"/>
    <xf numFmtId="170" fontId="6" fillId="0" borderId="16" xfId="0" applyNumberFormat="1" applyFont="1" applyBorder="1"/>
    <xf numFmtId="3" fontId="6" fillId="0" borderId="12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6" fillId="0" borderId="7" xfId="0" applyFont="1" applyFill="1" applyBorder="1"/>
    <xf numFmtId="168" fontId="9" fillId="0" borderId="17" xfId="0" applyNumberFormat="1" applyFont="1" applyFill="1" applyBorder="1"/>
    <xf numFmtId="168" fontId="9" fillId="0" borderId="8" xfId="0" applyNumberFormat="1" applyFont="1" applyFill="1" applyBorder="1"/>
    <xf numFmtId="0" fontId="8" fillId="0" borderId="3" xfId="0" applyFont="1" applyFill="1" applyBorder="1"/>
    <xf numFmtId="0" fontId="8" fillId="0" borderId="1" xfId="0" applyFont="1" applyBorder="1"/>
    <xf numFmtId="0" fontId="2" fillId="0" borderId="3" xfId="0" applyFont="1" applyFill="1" applyBorder="1" applyAlignment="1">
      <alignment vertical="center"/>
    </xf>
    <xf numFmtId="168" fontId="8" fillId="0" borderId="3" xfId="0" applyNumberFormat="1" applyFont="1" applyFill="1" applyBorder="1" applyAlignment="1">
      <alignment horizontal="right" vertical="center"/>
    </xf>
    <xf numFmtId="168" fontId="9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168" fontId="8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vertical="center"/>
    </xf>
    <xf numFmtId="170" fontId="2" fillId="0" borderId="5" xfId="0" applyNumberFormat="1" applyFont="1" applyFill="1" applyBorder="1" applyAlignment="1">
      <alignment vertical="center"/>
    </xf>
    <xf numFmtId="168" fontId="8" fillId="8" borderId="1" xfId="0" applyNumberFormat="1" applyFont="1" applyFill="1" applyBorder="1" applyAlignment="1">
      <alignment horizontal="right"/>
    </xf>
    <xf numFmtId="0" fontId="6" fillId="8" borderId="7" xfId="0" applyFont="1" applyFill="1" applyBorder="1"/>
    <xf numFmtId="168" fontId="9" fillId="8" borderId="17" xfId="0" applyNumberFormat="1" applyFont="1" applyFill="1" applyBorder="1"/>
    <xf numFmtId="3" fontId="6" fillId="8" borderId="12" xfId="0" applyNumberFormat="1" applyFont="1" applyFill="1" applyBorder="1" applyAlignment="1">
      <alignment horizontal="right"/>
    </xf>
    <xf numFmtId="3" fontId="7" fillId="8" borderId="12" xfId="0" applyNumberFormat="1" applyFont="1" applyFill="1" applyBorder="1" applyAlignment="1">
      <alignment horizontal="right"/>
    </xf>
    <xf numFmtId="170" fontId="6" fillId="8" borderId="17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right"/>
    </xf>
    <xf numFmtId="3" fontId="6" fillId="8" borderId="6" xfId="0" applyNumberFormat="1" applyFont="1" applyFill="1" applyBorder="1" applyAlignment="1">
      <alignment horizontal="left"/>
    </xf>
    <xf numFmtId="168" fontId="8" fillId="8" borderId="6" xfId="1" applyNumberFormat="1" applyFont="1" applyFill="1" applyBorder="1" applyAlignment="1">
      <alignment horizontal="right"/>
    </xf>
    <xf numFmtId="168" fontId="9" fillId="8" borderId="8" xfId="0" applyNumberFormat="1" applyFont="1" applyFill="1" applyBorder="1" applyAlignment="1">
      <alignment horizontal="right"/>
    </xf>
    <xf numFmtId="3" fontId="7" fillId="8" borderId="0" xfId="0" applyNumberFormat="1" applyFont="1" applyFill="1" applyBorder="1" applyAlignment="1">
      <alignment horizontal="right"/>
    </xf>
    <xf numFmtId="3" fontId="7" fillId="8" borderId="0" xfId="0" applyNumberFormat="1" applyFont="1" applyFill="1" applyBorder="1"/>
    <xf numFmtId="168" fontId="8" fillId="8" borderId="1" xfId="1" applyNumberFormat="1" applyFont="1" applyFill="1" applyBorder="1" applyAlignment="1">
      <alignment horizontal="right"/>
    </xf>
    <xf numFmtId="164" fontId="8" fillId="8" borderId="12" xfId="0" applyNumberFormat="1" applyFont="1" applyFill="1" applyBorder="1" applyAlignment="1">
      <alignment horizontal="right"/>
    </xf>
    <xf numFmtId="164" fontId="9" fillId="8" borderId="17" xfId="0" applyNumberFormat="1" applyFont="1" applyFill="1" applyBorder="1" applyAlignment="1">
      <alignment horizontal="right"/>
    </xf>
    <xf numFmtId="3" fontId="6" fillId="8" borderId="7" xfId="0" applyNumberFormat="1" applyFont="1" applyFill="1" applyBorder="1"/>
    <xf numFmtId="170" fontId="6" fillId="8" borderId="17" xfId="0" applyNumberFormat="1" applyFont="1" applyFill="1" applyBorder="1"/>
    <xf numFmtId="168" fontId="9" fillId="8" borderId="16" xfId="0" applyNumberFormat="1" applyFont="1" applyFill="1" applyBorder="1"/>
    <xf numFmtId="3" fontId="6" fillId="8" borderId="2" xfId="0" applyNumberFormat="1" applyFont="1" applyFill="1" applyBorder="1"/>
    <xf numFmtId="164" fontId="9" fillId="8" borderId="16" xfId="0" applyNumberFormat="1" applyFont="1" applyFill="1" applyBorder="1" applyAlignment="1">
      <alignment horizontal="right"/>
    </xf>
    <xf numFmtId="0" fontId="6" fillId="8" borderId="6" xfId="0" applyFont="1" applyFill="1" applyBorder="1"/>
    <xf numFmtId="3" fontId="6" fillId="8" borderId="6" xfId="0" applyNumberFormat="1" applyFont="1" applyFill="1" applyBorder="1" applyAlignment="1">
      <alignment horizontal="right"/>
    </xf>
    <xf numFmtId="164" fontId="8" fillId="8" borderId="6" xfId="0" applyNumberFormat="1" applyFont="1" applyFill="1" applyBorder="1" applyAlignment="1">
      <alignment horizontal="right"/>
    </xf>
    <xf numFmtId="164" fontId="9" fillId="8" borderId="8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8" borderId="0" xfId="0" applyNumberFormat="1" applyFont="1" applyFill="1" applyBorder="1"/>
    <xf numFmtId="0" fontId="6" fillId="8" borderId="3" xfId="0" applyFont="1" applyFill="1" applyBorder="1"/>
    <xf numFmtId="168" fontId="8" fillId="8" borderId="3" xfId="0" applyNumberFormat="1" applyFont="1" applyFill="1" applyBorder="1" applyAlignment="1">
      <alignment horizontal="right"/>
    </xf>
    <xf numFmtId="168" fontId="9" fillId="8" borderId="4" xfId="0" applyNumberFormat="1" applyFont="1" applyFill="1" applyBorder="1" applyAlignment="1">
      <alignment horizontal="right"/>
    </xf>
    <xf numFmtId="3" fontId="6" fillId="8" borderId="3" xfId="0" applyNumberFormat="1" applyFont="1" applyFill="1" applyBorder="1" applyAlignment="1">
      <alignment horizontal="right"/>
    </xf>
    <xf numFmtId="3" fontId="7" fillId="8" borderId="4" xfId="0" applyNumberFormat="1" applyFont="1" applyFill="1" applyBorder="1" applyAlignment="1">
      <alignment horizontal="right"/>
    </xf>
    <xf numFmtId="170" fontId="6" fillId="8" borderId="5" xfId="0" applyNumberFormat="1" applyFont="1" applyFill="1" applyBorder="1" applyAlignment="1">
      <alignment horizontal="right"/>
    </xf>
    <xf numFmtId="168" fontId="8" fillId="8" borderId="4" xfId="0" applyNumberFormat="1" applyFont="1" applyFill="1" applyBorder="1" applyAlignment="1">
      <alignment horizontal="right"/>
    </xf>
    <xf numFmtId="3" fontId="6" fillId="8" borderId="3" xfId="0" applyNumberFormat="1" applyFont="1" applyFill="1" applyBorder="1"/>
    <xf numFmtId="3" fontId="7" fillId="8" borderId="4" xfId="0" applyNumberFormat="1" applyFont="1" applyFill="1" applyBorder="1"/>
    <xf numFmtId="170" fontId="6" fillId="8" borderId="5" xfId="0" applyNumberFormat="1" applyFont="1" applyFill="1" applyBorder="1"/>
    <xf numFmtId="168" fontId="9" fillId="8" borderId="4" xfId="0" applyNumberFormat="1" applyFont="1" applyFill="1" applyBorder="1"/>
    <xf numFmtId="170" fontId="6" fillId="8" borderId="4" xfId="0" applyNumberFormat="1" applyFont="1" applyFill="1" applyBorder="1" applyAlignment="1">
      <alignment horizontal="right"/>
    </xf>
    <xf numFmtId="164" fontId="8" fillId="8" borderId="4" xfId="0" applyNumberFormat="1" applyFont="1" applyFill="1" applyBorder="1" applyAlignment="1">
      <alignment horizontal="right"/>
    </xf>
    <xf numFmtId="164" fontId="9" fillId="8" borderId="4" xfId="0" applyNumberFormat="1" applyFont="1" applyFill="1" applyBorder="1" applyAlignment="1">
      <alignment horizontal="right"/>
    </xf>
    <xf numFmtId="168" fontId="8" fillId="0" borderId="7" xfId="0" applyNumberFormat="1" applyFont="1" applyFill="1" applyBorder="1" applyAlignment="1">
      <alignment horizontal="right"/>
    </xf>
    <xf numFmtId="168" fontId="8" fillId="8" borderId="7" xfId="0" applyNumberFormat="1" applyFont="1" applyFill="1" applyBorder="1" applyAlignment="1">
      <alignment horizontal="right"/>
    </xf>
    <xf numFmtId="3" fontId="8" fillId="8" borderId="3" xfId="0" applyNumberFormat="1" applyFont="1" applyFill="1" applyBorder="1"/>
    <xf numFmtId="3" fontId="8" fillId="8" borderId="3" xfId="0" applyNumberFormat="1" applyFont="1" applyFill="1" applyBorder="1" applyAlignment="1">
      <alignment horizontal="right"/>
    </xf>
    <xf numFmtId="3" fontId="9" fillId="8" borderId="4" xfId="0" applyNumberFormat="1" applyFont="1" applyFill="1" applyBorder="1" applyAlignment="1">
      <alignment horizontal="right"/>
    </xf>
    <xf numFmtId="3" fontId="9" fillId="8" borderId="4" xfId="0" applyNumberFormat="1" applyFont="1" applyFill="1" applyBorder="1"/>
    <xf numFmtId="164" fontId="6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23" fillId="0" borderId="0" xfId="2" applyAlignment="1">
      <alignment horizontal="left"/>
    </xf>
    <xf numFmtId="0" fontId="21" fillId="0" borderId="0" xfId="0" applyFont="1" applyAlignment="1">
      <alignment horizontal="left"/>
    </xf>
    <xf numFmtId="3" fontId="8" fillId="0" borderId="3" xfId="0" applyNumberFormat="1" applyFont="1" applyBorder="1"/>
    <xf numFmtId="3" fontId="8" fillId="0" borderId="6" xfId="0" applyNumberFormat="1" applyFont="1" applyBorder="1" applyAlignment="1">
      <alignment horizontal="right"/>
    </xf>
    <xf numFmtId="3" fontId="9" fillId="0" borderId="0" xfId="0" applyNumberFormat="1" applyFont="1"/>
    <xf numFmtId="168" fontId="8" fillId="0" borderId="3" xfId="0" applyNumberFormat="1" applyFont="1" applyBorder="1" applyAlignment="1">
      <alignment horizontal="right"/>
    </xf>
    <xf numFmtId="168" fontId="9" fillId="0" borderId="4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170" fontId="6" fillId="0" borderId="5" xfId="0" applyNumberFormat="1" applyFont="1" applyBorder="1" applyAlignment="1">
      <alignment horizontal="right"/>
    </xf>
    <xf numFmtId="168" fontId="8" fillId="0" borderId="4" xfId="0" applyNumberFormat="1" applyFont="1" applyBorder="1" applyAlignment="1">
      <alignment horizontal="right"/>
    </xf>
    <xf numFmtId="3" fontId="9" fillId="0" borderId="4" xfId="0" applyNumberFormat="1" applyFont="1" applyBorder="1"/>
    <xf numFmtId="170" fontId="6" fillId="0" borderId="5" xfId="0" applyNumberFormat="1" applyFont="1" applyBorder="1"/>
    <xf numFmtId="0" fontId="4" fillId="0" borderId="3" xfId="0" applyFont="1" applyBorder="1"/>
    <xf numFmtId="169" fontId="8" fillId="0" borderId="3" xfId="0" applyNumberFormat="1" applyFont="1" applyBorder="1" applyAlignment="1">
      <alignment horizontal="right"/>
    </xf>
    <xf numFmtId="169" fontId="9" fillId="0" borderId="4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169" fontId="8" fillId="0" borderId="4" xfId="0" applyNumberFormat="1" applyFont="1" applyBorder="1" applyAlignment="1">
      <alignment horizontal="right"/>
    </xf>
    <xf numFmtId="3" fontId="4" fillId="0" borderId="3" xfId="0" applyNumberFormat="1" applyFont="1" applyBorder="1"/>
    <xf numFmtId="3" fontId="10" fillId="0" borderId="4" xfId="0" applyNumberFormat="1" applyFont="1" applyBorder="1"/>
    <xf numFmtId="170" fontId="3" fillId="0" borderId="5" xfId="0" applyNumberFormat="1" applyFont="1" applyBorder="1"/>
    <xf numFmtId="0" fontId="2" fillId="8" borderId="3" xfId="0" applyFont="1" applyFill="1" applyBorder="1" applyAlignment="1">
      <alignment vertical="center"/>
    </xf>
    <xf numFmtId="168" fontId="8" fillId="8" borderId="3" xfId="0" applyNumberFormat="1" applyFont="1" applyFill="1" applyBorder="1" applyAlignment="1">
      <alignment horizontal="right" vertical="center"/>
    </xf>
    <xf numFmtId="168" fontId="9" fillId="8" borderId="4" xfId="0" applyNumberFormat="1" applyFont="1" applyFill="1" applyBorder="1" applyAlignment="1">
      <alignment horizontal="right" vertical="center"/>
    </xf>
    <xf numFmtId="3" fontId="2" fillId="8" borderId="3" xfId="0" applyNumberFormat="1" applyFont="1" applyFill="1" applyBorder="1" applyAlignment="1">
      <alignment horizontal="right" vertical="center"/>
    </xf>
    <xf numFmtId="3" fontId="11" fillId="8" borderId="4" xfId="0" applyNumberFormat="1" applyFont="1" applyFill="1" applyBorder="1" applyAlignment="1">
      <alignment horizontal="right" vertical="center"/>
    </xf>
    <xf numFmtId="170" fontId="2" fillId="8" borderId="5" xfId="0" applyNumberFormat="1" applyFont="1" applyFill="1" applyBorder="1" applyAlignment="1">
      <alignment horizontal="right" vertical="center"/>
    </xf>
    <xf numFmtId="168" fontId="8" fillId="8" borderId="4" xfId="0" applyNumberFormat="1" applyFont="1" applyFill="1" applyBorder="1" applyAlignment="1">
      <alignment horizontal="right" vertical="center"/>
    </xf>
    <xf numFmtId="3" fontId="2" fillId="8" borderId="3" xfId="0" applyNumberFormat="1" applyFont="1" applyFill="1" applyBorder="1" applyAlignment="1">
      <alignment vertical="center"/>
    </xf>
    <xf numFmtId="170" fontId="2" fillId="8" borderId="5" xfId="0" applyNumberFormat="1" applyFont="1" applyFill="1" applyBorder="1" applyAlignment="1">
      <alignment vertical="center"/>
    </xf>
    <xf numFmtId="0" fontId="6" fillId="0" borderId="1" xfId="0" applyFont="1" applyBorder="1"/>
    <xf numFmtId="168" fontId="8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70" fontId="6" fillId="0" borderId="16" xfId="0" applyNumberFormat="1" applyFont="1" applyBorder="1" applyAlignment="1">
      <alignment horizontal="right"/>
    </xf>
    <xf numFmtId="3" fontId="6" fillId="0" borderId="1" xfId="0" applyNumberFormat="1" applyFont="1" applyBorder="1"/>
    <xf numFmtId="3" fontId="7" fillId="8" borderId="0" xfId="0" applyNumberFormat="1" applyFont="1" applyFill="1" applyAlignment="1">
      <alignment horizontal="right"/>
    </xf>
    <xf numFmtId="168" fontId="9" fillId="0" borderId="0" xfId="0" applyNumberFormat="1" applyFont="1"/>
    <xf numFmtId="164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8" fillId="0" borderId="3" xfId="0" applyFont="1" applyBorder="1"/>
    <xf numFmtId="168" fontId="8" fillId="0" borderId="4" xfId="0" applyNumberFormat="1" applyFont="1" applyBorder="1"/>
    <xf numFmtId="168" fontId="9" fillId="0" borderId="4" xfId="0" applyNumberFormat="1" applyFont="1" applyBorder="1"/>
    <xf numFmtId="3" fontId="6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170" fontId="6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3" fontId="6" fillId="0" borderId="4" xfId="0" applyNumberFormat="1" applyFont="1" applyBorder="1"/>
    <xf numFmtId="0" fontId="12" fillId="0" borderId="12" xfId="0" applyFont="1" applyBorder="1"/>
    <xf numFmtId="2" fontId="12" fillId="0" borderId="12" xfId="0" applyNumberFormat="1" applyFont="1" applyBorder="1" applyAlignment="1">
      <alignment horizontal="right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FF"/>
      <color rgb="FF3366FF"/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298450</xdr:colOff>
      <xdr:row>1</xdr:row>
      <xdr:rowOff>120650</xdr:rowOff>
    </xdr:to>
    <xdr:pic>
      <xdr:nvPicPr>
        <xdr:cNvPr id="1180" name="Picture 32" descr="autoCH_Logo_Claim_rgb_hr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177800</xdr:colOff>
      <xdr:row>0</xdr:row>
      <xdr:rowOff>38100</xdr:rowOff>
    </xdr:from>
    <xdr:to>
      <xdr:col>10</xdr:col>
      <xdr:colOff>635000</xdr:colOff>
      <xdr:row>1</xdr:row>
      <xdr:rowOff>425450</xdr:rowOff>
    </xdr:to>
    <xdr:pic>
      <xdr:nvPicPr>
        <xdr:cNvPr id="1181" name="Picture 2" descr="NummernSchilderBETab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7200" y="38100"/>
          <a:ext cx="11049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28575</xdr:rowOff>
    </xdr:from>
    <xdr:to>
      <xdr:col>10</xdr:col>
      <xdr:colOff>619125</xdr:colOff>
      <xdr:row>1</xdr:row>
      <xdr:rowOff>419100</xdr:rowOff>
    </xdr:to>
    <xdr:pic>
      <xdr:nvPicPr>
        <xdr:cNvPr id="10396" name="Picture 2" descr="NummernSchilderBETab">
          <a:extLst>
            <a:ext uri="{FF2B5EF4-FFF2-40B4-BE49-F238E27FC236}">
              <a16:creationId xmlns:a16="http://schemas.microsoft.com/office/drawing/2014/main" id="{00000000-0008-0000-1100-00009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857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285750</xdr:colOff>
      <xdr:row>1</xdr:row>
      <xdr:rowOff>133350</xdr:rowOff>
    </xdr:to>
    <xdr:pic>
      <xdr:nvPicPr>
        <xdr:cNvPr id="10397" name="Picture 32" descr="autoCH_Logo_Claim_rgb_hr">
          <a:extLst>
            <a:ext uri="{FF2B5EF4-FFF2-40B4-BE49-F238E27FC236}">
              <a16:creationId xmlns:a16="http://schemas.microsoft.com/office/drawing/2014/main" id="{00000000-0008-0000-1100-00009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28575</xdr:rowOff>
    </xdr:from>
    <xdr:to>
      <xdr:col>10</xdr:col>
      <xdr:colOff>628650</xdr:colOff>
      <xdr:row>1</xdr:row>
      <xdr:rowOff>419100</xdr:rowOff>
    </xdr:to>
    <xdr:pic>
      <xdr:nvPicPr>
        <xdr:cNvPr id="11421" name="Picture 2" descr="NummernSchilderBETab">
          <a:extLst>
            <a:ext uri="{FF2B5EF4-FFF2-40B4-BE49-F238E27FC236}">
              <a16:creationId xmlns:a16="http://schemas.microsoft.com/office/drawing/2014/main" id="{00000000-0008-0000-1200-00009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857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304800</xdr:colOff>
      <xdr:row>1</xdr:row>
      <xdr:rowOff>152400</xdr:rowOff>
    </xdr:to>
    <xdr:pic>
      <xdr:nvPicPr>
        <xdr:cNvPr id="11422" name="Picture 32" descr="autoCH_Logo_Claim_rgb_hr">
          <a:extLst>
            <a:ext uri="{FF2B5EF4-FFF2-40B4-BE49-F238E27FC236}">
              <a16:creationId xmlns:a16="http://schemas.microsoft.com/office/drawing/2014/main" id="{00000000-0008-0000-1200-00009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28575</xdr:rowOff>
    </xdr:from>
    <xdr:to>
      <xdr:col>10</xdr:col>
      <xdr:colOff>628650</xdr:colOff>
      <xdr:row>1</xdr:row>
      <xdr:rowOff>415925</xdr:rowOff>
    </xdr:to>
    <xdr:pic>
      <xdr:nvPicPr>
        <xdr:cNvPr id="2" name="Picture 2" descr="NummernSchilderBETab">
          <a:extLst>
            <a:ext uri="{FF2B5EF4-FFF2-40B4-BE49-F238E27FC236}">
              <a16:creationId xmlns:a16="http://schemas.microsoft.com/office/drawing/2014/main" id="{2F47C9D5-E7C2-482D-8DFB-29232B9E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8575"/>
          <a:ext cx="11049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1</xdr:row>
      <xdr:rowOff>104775</xdr:rowOff>
    </xdr:to>
    <xdr:pic>
      <xdr:nvPicPr>
        <xdr:cNvPr id="3" name="Picture 33" descr="autoCH_Logo_Claim_rgb_hr">
          <a:extLst>
            <a:ext uri="{FF2B5EF4-FFF2-40B4-BE49-F238E27FC236}">
              <a16:creationId xmlns:a16="http://schemas.microsoft.com/office/drawing/2014/main" id="{F8A0E3BD-6337-4E18-9965-67978F97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FB7DC65B-1183-47C2-90BA-7CC65D66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58D4C9B2-3560-4264-B78C-0CFBF506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D021A49B-CFC6-4C0B-A8F8-B17E3434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CA50DF27-DFFF-439A-B824-A159140D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048AEA9D-E5A9-4068-8FE5-4CCE8B43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C80A2512-874B-49FA-A65C-E1DB2A96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B73A1C92-D109-4D82-8CD0-263B1E6A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285750</xdr:colOff>
      <xdr:row>1</xdr:row>
      <xdr:rowOff>120650</xdr:rowOff>
    </xdr:to>
    <xdr:pic>
      <xdr:nvPicPr>
        <xdr:cNvPr id="2" name="Picture 32" descr="autoCH_Logo_Claim_rgb_hr">
          <a:extLst>
            <a:ext uri="{FF2B5EF4-FFF2-40B4-BE49-F238E27FC236}">
              <a16:creationId xmlns:a16="http://schemas.microsoft.com/office/drawing/2014/main" id="{02FBEE29-C66F-4EB2-BCEA-6C976E7B1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9050"/>
          <a:ext cx="17748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152400</xdr:colOff>
      <xdr:row>0</xdr:row>
      <xdr:rowOff>38100</xdr:rowOff>
    </xdr:from>
    <xdr:to>
      <xdr:col>10</xdr:col>
      <xdr:colOff>609600</xdr:colOff>
      <xdr:row>1</xdr:row>
      <xdr:rowOff>428625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D3ED9B33-66C7-4D25-A9F6-D5710025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8100"/>
          <a:ext cx="1133475" cy="83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5286D06A-67D3-482C-8265-9AC58017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7B45E94E-DC60-40FF-98B1-74D3DECFC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AE8718BA-D438-4945-B0EF-6D32BC50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1349375</xdr:colOff>
      <xdr:row>1</xdr:row>
      <xdr:rowOff>123825</xdr:rowOff>
    </xdr:to>
    <xdr:pic>
      <xdr:nvPicPr>
        <xdr:cNvPr id="2" name="Picture 16" descr="autoCH_Logo_Claim_rgb_hr">
          <a:extLst>
            <a:ext uri="{FF2B5EF4-FFF2-40B4-BE49-F238E27FC236}">
              <a16:creationId xmlns:a16="http://schemas.microsoft.com/office/drawing/2014/main" id="{BB1CD54D-D7ED-4F32-8BE1-C960CBD01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282575</xdr:colOff>
      <xdr:row>1</xdr:row>
      <xdr:rowOff>139700</xdr:rowOff>
    </xdr:to>
    <xdr:pic>
      <xdr:nvPicPr>
        <xdr:cNvPr id="3228" name="Picture 32" descr="autoCH_Logo_Claim_rgb_hr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161925</xdr:colOff>
      <xdr:row>0</xdr:row>
      <xdr:rowOff>28575</xdr:rowOff>
    </xdr:from>
    <xdr:to>
      <xdr:col>10</xdr:col>
      <xdr:colOff>615950</xdr:colOff>
      <xdr:row>1</xdr:row>
      <xdr:rowOff>419100</xdr:rowOff>
    </xdr:to>
    <xdr:pic>
      <xdr:nvPicPr>
        <xdr:cNvPr id="3229" name="Picture 2" descr="NummernSchilderBETab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8575"/>
          <a:ext cx="1101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295275</xdr:colOff>
      <xdr:row>1</xdr:row>
      <xdr:rowOff>133350</xdr:rowOff>
    </xdr:to>
    <xdr:pic>
      <xdr:nvPicPr>
        <xdr:cNvPr id="4252" name="Picture 32" descr="autoCH_Logo_Claim_rgb_hr">
          <a:extLst>
            <a:ext uri="{FF2B5EF4-FFF2-40B4-BE49-F238E27FC236}">
              <a16:creationId xmlns:a16="http://schemas.microsoft.com/office/drawing/2014/main" id="{00000000-0008-0000-05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180975</xdr:colOff>
      <xdr:row>0</xdr:row>
      <xdr:rowOff>9525</xdr:rowOff>
    </xdr:from>
    <xdr:to>
      <xdr:col>10</xdr:col>
      <xdr:colOff>635000</xdr:colOff>
      <xdr:row>1</xdr:row>
      <xdr:rowOff>400050</xdr:rowOff>
    </xdr:to>
    <xdr:pic>
      <xdr:nvPicPr>
        <xdr:cNvPr id="4253" name="Picture 2" descr="NummernSchilderBETab">
          <a:extLst>
            <a:ext uri="{FF2B5EF4-FFF2-40B4-BE49-F238E27FC236}">
              <a16:creationId xmlns:a16="http://schemas.microsoft.com/office/drawing/2014/main" id="{00000000-0008-0000-0500-00009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9525"/>
          <a:ext cx="1101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301625</xdr:colOff>
      <xdr:row>1</xdr:row>
      <xdr:rowOff>133350</xdr:rowOff>
    </xdr:to>
    <xdr:pic>
      <xdr:nvPicPr>
        <xdr:cNvPr id="5276" name="Picture 32" descr="autoCH_Logo_Claim_rgb_hr">
          <a:extLst>
            <a:ext uri="{FF2B5EF4-FFF2-40B4-BE49-F238E27FC236}">
              <a16:creationId xmlns:a16="http://schemas.microsoft.com/office/drawing/2014/main" id="{00000000-0008-0000-0700-00009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0</xdr:row>
      <xdr:rowOff>19050</xdr:rowOff>
    </xdr:from>
    <xdr:to>
      <xdr:col>10</xdr:col>
      <xdr:colOff>628650</xdr:colOff>
      <xdr:row>1</xdr:row>
      <xdr:rowOff>406400</xdr:rowOff>
    </xdr:to>
    <xdr:pic>
      <xdr:nvPicPr>
        <xdr:cNvPr id="5277" name="Picture 2" descr="NummernSchilderBETab">
          <a:extLst>
            <a:ext uri="{FF2B5EF4-FFF2-40B4-BE49-F238E27FC236}">
              <a16:creationId xmlns:a16="http://schemas.microsoft.com/office/drawing/2014/main" id="{00000000-0008-0000-0700-00009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9050"/>
          <a:ext cx="11049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285750</xdr:colOff>
      <xdr:row>1</xdr:row>
      <xdr:rowOff>133350</xdr:rowOff>
    </xdr:to>
    <xdr:pic>
      <xdr:nvPicPr>
        <xdr:cNvPr id="6299" name="Picture 31" descr="autoCH_Logo_Claim_rgb_hr">
          <a:extLst>
            <a:ext uri="{FF2B5EF4-FFF2-40B4-BE49-F238E27FC236}">
              <a16:creationId xmlns:a16="http://schemas.microsoft.com/office/drawing/2014/main" id="{00000000-0008-0000-0900-00009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0</xdr:row>
      <xdr:rowOff>9525</xdr:rowOff>
    </xdr:from>
    <xdr:to>
      <xdr:col>10</xdr:col>
      <xdr:colOff>600075</xdr:colOff>
      <xdr:row>1</xdr:row>
      <xdr:rowOff>400050</xdr:rowOff>
    </xdr:to>
    <xdr:pic>
      <xdr:nvPicPr>
        <xdr:cNvPr id="6300" name="Picture 2" descr="NummernSchilderBETab">
          <a:extLst>
            <a:ext uri="{FF2B5EF4-FFF2-40B4-BE49-F238E27FC236}">
              <a16:creationId xmlns:a16="http://schemas.microsoft.com/office/drawing/2014/main" id="{00000000-0008-0000-0900-00009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952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314325</xdr:colOff>
      <xdr:row>1</xdr:row>
      <xdr:rowOff>133350</xdr:rowOff>
    </xdr:to>
    <xdr:pic>
      <xdr:nvPicPr>
        <xdr:cNvPr id="7323" name="Picture 31" descr="autoCH_Logo_Claim_rgb_hr">
          <a:extLst>
            <a:ext uri="{FF2B5EF4-FFF2-40B4-BE49-F238E27FC236}">
              <a16:creationId xmlns:a16="http://schemas.microsoft.com/office/drawing/2014/main" id="{00000000-0008-0000-0B00-00009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180975</xdr:colOff>
      <xdr:row>0</xdr:row>
      <xdr:rowOff>28575</xdr:rowOff>
    </xdr:from>
    <xdr:to>
      <xdr:col>10</xdr:col>
      <xdr:colOff>638175</xdr:colOff>
      <xdr:row>1</xdr:row>
      <xdr:rowOff>419100</xdr:rowOff>
    </xdr:to>
    <xdr:pic>
      <xdr:nvPicPr>
        <xdr:cNvPr id="7324" name="Picture 2" descr="NummernSchilderBETab">
          <a:extLst>
            <a:ext uri="{FF2B5EF4-FFF2-40B4-BE49-F238E27FC236}">
              <a16:creationId xmlns:a16="http://schemas.microsoft.com/office/drawing/2014/main" id="{00000000-0008-0000-0B00-00009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857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295275</xdr:colOff>
      <xdr:row>1</xdr:row>
      <xdr:rowOff>152400</xdr:rowOff>
    </xdr:to>
    <xdr:pic>
      <xdr:nvPicPr>
        <xdr:cNvPr id="8347" name="Picture 31" descr="autoCH_Logo_Claim_rgb_hr">
          <a:extLst>
            <a:ext uri="{FF2B5EF4-FFF2-40B4-BE49-F238E27FC236}">
              <a16:creationId xmlns:a16="http://schemas.microsoft.com/office/drawing/2014/main" id="{00000000-0008-0000-0D00-00009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0</xdr:row>
      <xdr:rowOff>19050</xdr:rowOff>
    </xdr:from>
    <xdr:to>
      <xdr:col>10</xdr:col>
      <xdr:colOff>600075</xdr:colOff>
      <xdr:row>1</xdr:row>
      <xdr:rowOff>409575</xdr:rowOff>
    </xdr:to>
    <xdr:pic>
      <xdr:nvPicPr>
        <xdr:cNvPr id="8348" name="Picture 2" descr="NummernSchilderBETab">
          <a:extLst>
            <a:ext uri="{FF2B5EF4-FFF2-40B4-BE49-F238E27FC236}">
              <a16:creationId xmlns:a16="http://schemas.microsoft.com/office/drawing/2014/main" id="{00000000-0008-0000-0D00-00009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905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101600</xdr:rowOff>
    </xdr:to>
    <xdr:pic>
      <xdr:nvPicPr>
        <xdr:cNvPr id="9371" name="Picture 31" descr="autoCH_Logo_Claim_rgb_hr">
          <a:extLst>
            <a:ext uri="{FF2B5EF4-FFF2-40B4-BE49-F238E27FC236}">
              <a16:creationId xmlns:a16="http://schemas.microsoft.com/office/drawing/2014/main" id="{00000000-0008-0000-1000-00009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161925</xdr:colOff>
      <xdr:row>0</xdr:row>
      <xdr:rowOff>19050</xdr:rowOff>
    </xdr:from>
    <xdr:to>
      <xdr:col>10</xdr:col>
      <xdr:colOff>615950</xdr:colOff>
      <xdr:row>1</xdr:row>
      <xdr:rowOff>409575</xdr:rowOff>
    </xdr:to>
    <xdr:pic>
      <xdr:nvPicPr>
        <xdr:cNvPr id="9372" name="Picture 2" descr="NummernSchilderBETab">
          <a:extLst>
            <a:ext uri="{FF2B5EF4-FFF2-40B4-BE49-F238E27FC236}">
              <a16:creationId xmlns:a16="http://schemas.microsoft.com/office/drawing/2014/main" id="{00000000-0008-0000-1000-00009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9050"/>
          <a:ext cx="1101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info_auto_swiss/Documents/Daten/Statistik/Ende%20Monat/PW/2021/MOFISPW2021mitRang_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."/>
      <sheetName val="Feb."/>
      <sheetName val="März"/>
      <sheetName val="April"/>
      <sheetName val="Mai"/>
      <sheetName val="Juni"/>
      <sheetName val="Juli"/>
      <sheetName val="Aug."/>
      <sheetName val="Sept."/>
      <sheetName val="Okt."/>
      <sheetName val="Nov."/>
      <sheetName val="Dez."/>
      <sheetName val="RanglisteJan"/>
      <sheetName val="RanglisteFeb"/>
      <sheetName val="RanglisteMärz"/>
      <sheetName val="RanglisteApril"/>
      <sheetName val="RanglisteMai"/>
      <sheetName val="RanglisteJuni"/>
      <sheetName val="RanglisteJuli"/>
      <sheetName val="RanglisteAug"/>
      <sheetName val="RanglisteSept"/>
      <sheetName val="RanglisteOkt"/>
      <sheetName val="RanglisteNov"/>
      <sheetName val="RanglisteDez"/>
      <sheetName val="Berechnung"/>
    </sheetNames>
    <sheetDataSet>
      <sheetData sheetId="0">
        <row r="9">
          <cell r="B9">
            <v>42735</v>
          </cell>
          <cell r="C9">
            <v>42369</v>
          </cell>
          <cell r="D9">
            <v>42735</v>
          </cell>
          <cell r="E9">
            <v>42369</v>
          </cell>
        </row>
        <row r="54">
          <cell r="I54">
            <v>7506</v>
          </cell>
          <cell r="J54">
            <v>10155</v>
          </cell>
        </row>
        <row r="55">
          <cell r="I55">
            <v>6967</v>
          </cell>
          <cell r="J55">
            <v>10350</v>
          </cell>
        </row>
        <row r="56">
          <cell r="I56">
            <v>2806</v>
          </cell>
          <cell r="J56">
            <v>4810</v>
          </cell>
        </row>
        <row r="57">
          <cell r="I57">
            <v>3150</v>
          </cell>
          <cell r="J57">
            <v>2023</v>
          </cell>
        </row>
        <row r="58">
          <cell r="I58">
            <v>1156</v>
          </cell>
          <cell r="J58">
            <v>667</v>
          </cell>
        </row>
        <row r="59">
          <cell r="I59">
            <v>1032</v>
          </cell>
          <cell r="J59">
            <v>779</v>
          </cell>
        </row>
        <row r="60">
          <cell r="I60">
            <v>17</v>
          </cell>
          <cell r="J60">
            <v>149</v>
          </cell>
        </row>
        <row r="61">
          <cell r="I61">
            <v>2</v>
          </cell>
          <cell r="J61">
            <v>10</v>
          </cell>
        </row>
        <row r="62">
          <cell r="I62">
            <v>5357</v>
          </cell>
          <cell r="J62">
            <v>3628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files.admin.ch/astra_ffr/mofis/Datenlieferungs-Kunden/opendata/1000-Fahrzeuge_IVZ/1200-Neuzulassungen/1220-Neuzlassungsbericht_woechentlic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67"/>
  <sheetViews>
    <sheetView view="pageBreakPreview" topLeftCell="A43" zoomScaleNormal="100" zoomScaleSheetLayoutView="100" workbookViewId="0">
      <selection activeCell="N57" sqref="N57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88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89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97" t="s">
        <v>94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91"/>
      <c r="G4" s="92"/>
      <c r="H4" s="92"/>
      <c r="I4" s="70"/>
      <c r="J4" s="70"/>
      <c r="K4" s="97" t="s">
        <v>95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90"/>
    </row>
    <row r="6" spans="1:11" ht="15" customHeight="1" x14ac:dyDescent="0.35">
      <c r="A6" s="74" t="s">
        <v>189</v>
      </c>
      <c r="B6" s="72"/>
      <c r="C6" s="72"/>
      <c r="D6" s="72"/>
      <c r="E6" s="72"/>
      <c r="F6" s="93"/>
      <c r="G6" s="93"/>
      <c r="H6" s="93"/>
      <c r="I6" s="94"/>
      <c r="J6" s="95"/>
      <c r="K6" s="96"/>
    </row>
    <row r="7" spans="1:11" ht="3" customHeight="1" x14ac:dyDescent="0.35">
      <c r="A7" s="76"/>
      <c r="B7" s="76"/>
      <c r="C7" s="76"/>
      <c r="D7" s="72"/>
      <c r="E7" s="72"/>
      <c r="F7" s="93"/>
      <c r="G7" s="93"/>
      <c r="H7" s="93"/>
      <c r="I7" s="94"/>
      <c r="J7" s="95"/>
      <c r="K7" s="96"/>
    </row>
    <row r="8" spans="1:11" ht="15" customHeight="1" x14ac:dyDescent="0.35">
      <c r="A8" s="76"/>
      <c r="B8" s="427" t="s">
        <v>46</v>
      </c>
      <c r="C8" s="427"/>
      <c r="D8" s="72"/>
      <c r="E8" s="72"/>
      <c r="F8" s="93"/>
      <c r="G8" s="427" t="s">
        <v>46</v>
      </c>
      <c r="H8" s="427"/>
      <c r="I8" s="94"/>
      <c r="J8" s="95"/>
      <c r="K8" s="96"/>
    </row>
    <row r="9" spans="1:11" s="18" customFormat="1" ht="15" customHeight="1" x14ac:dyDescent="0.35">
      <c r="A9" s="196" t="s">
        <v>3</v>
      </c>
      <c r="B9" s="180">
        <v>42735</v>
      </c>
      <c r="C9" s="181">
        <v>42369</v>
      </c>
      <c r="D9" s="12">
        <v>42735</v>
      </c>
      <c r="E9" s="13">
        <v>42369</v>
      </c>
      <c r="F9" s="14" t="s">
        <v>4</v>
      </c>
      <c r="G9" s="15" t="s">
        <v>68</v>
      </c>
      <c r="H9" s="11" t="s">
        <v>62</v>
      </c>
      <c r="I9" s="195" t="s">
        <v>68</v>
      </c>
      <c r="J9" s="13" t="s">
        <v>62</v>
      </c>
      <c r="K9" s="17" t="s">
        <v>4</v>
      </c>
    </row>
    <row r="10" spans="1:11" ht="15" customHeight="1" x14ac:dyDescent="0.35">
      <c r="A10" s="162" t="s">
        <v>5</v>
      </c>
      <c r="B10" s="175">
        <f t="shared" ref="B10:B47" si="0">D10/$D$51*100</f>
        <v>0.66093853271645742</v>
      </c>
      <c r="C10" s="163">
        <f t="shared" ref="C10:C47" si="1">E10/$E$51*100</f>
        <v>0.85160740898445819</v>
      </c>
      <c r="D10" s="164">
        <f>I10</f>
        <v>100</v>
      </c>
      <c r="E10" s="165">
        <f t="shared" ref="E10:E43" si="2">J10</f>
        <v>160</v>
      </c>
      <c r="F10" s="166">
        <f t="shared" ref="F10:F49" si="3">IF(E10&gt;0,(D10*100/E10)-100," ")</f>
        <v>-37.5</v>
      </c>
      <c r="G10" s="167">
        <f t="shared" ref="G10:G47" si="4">I10/$I$51*100</f>
        <v>0.66093853271645742</v>
      </c>
      <c r="H10" s="168">
        <f t="shared" ref="H10:H47" si="5">J10/$J$51*100</f>
        <v>0.85160740898445819</v>
      </c>
      <c r="I10" s="169">
        <v>100</v>
      </c>
      <c r="J10" s="170">
        <v>160</v>
      </c>
      <c r="K10" s="171">
        <f t="shared" ref="K10:K49" si="6">IF(J10&gt;0,(I10*100/J10)-100," ")</f>
        <v>-37.5</v>
      </c>
    </row>
    <row r="11" spans="1:11" ht="15" customHeight="1" x14ac:dyDescent="0.35">
      <c r="A11" s="29" t="s">
        <v>56</v>
      </c>
      <c r="B11" s="19">
        <f t="shared" si="0"/>
        <v>6.6093853271645738E-3</v>
      </c>
      <c r="C11" s="20">
        <f t="shared" si="1"/>
        <v>4.2580370449222908E-2</v>
      </c>
      <c r="D11" s="26">
        <f>I11</f>
        <v>1</v>
      </c>
      <c r="E11" s="27">
        <f>J11</f>
        <v>8</v>
      </c>
      <c r="F11" s="21">
        <f t="shared" si="3"/>
        <v>-87.5</v>
      </c>
      <c r="G11" s="22">
        <f t="shared" si="4"/>
        <v>6.6093853271645738E-3</v>
      </c>
      <c r="H11" s="23">
        <f t="shared" si="5"/>
        <v>4.2580370449222908E-2</v>
      </c>
      <c r="I11" s="25">
        <v>1</v>
      </c>
      <c r="J11" s="28">
        <v>8</v>
      </c>
      <c r="K11" s="24">
        <f t="shared" si="6"/>
        <v>-87.5</v>
      </c>
    </row>
    <row r="12" spans="1:11" ht="15" customHeight="1" x14ac:dyDescent="0.35">
      <c r="A12" s="169" t="s">
        <v>6</v>
      </c>
      <c r="B12" s="173">
        <f t="shared" si="0"/>
        <v>0.15201586252478519</v>
      </c>
      <c r="C12" s="163">
        <f t="shared" si="1"/>
        <v>6.9193101979987223E-2</v>
      </c>
      <c r="D12" s="164">
        <f t="shared" ref="D12:D43" si="7">I12</f>
        <v>23</v>
      </c>
      <c r="E12" s="165">
        <f t="shared" si="2"/>
        <v>13</v>
      </c>
      <c r="F12" s="166">
        <f t="shared" si="3"/>
        <v>76.923076923076934</v>
      </c>
      <c r="G12" s="167">
        <f t="shared" si="4"/>
        <v>0.15201586252478519</v>
      </c>
      <c r="H12" s="168">
        <f t="shared" si="5"/>
        <v>6.9193101979987223E-2</v>
      </c>
      <c r="I12" s="169">
        <v>23</v>
      </c>
      <c r="J12" s="170">
        <v>13</v>
      </c>
      <c r="K12" s="171">
        <f t="shared" si="6"/>
        <v>76.923076923076934</v>
      </c>
    </row>
    <row r="13" spans="1:11" ht="15" customHeight="1" x14ac:dyDescent="0.35">
      <c r="A13" s="30" t="s">
        <v>7</v>
      </c>
      <c r="B13" s="19">
        <f t="shared" si="0"/>
        <v>6.2987442167878385</v>
      </c>
      <c r="C13" s="20">
        <f t="shared" si="1"/>
        <v>5.269320843091335</v>
      </c>
      <c r="D13" s="26">
        <f t="shared" si="7"/>
        <v>953</v>
      </c>
      <c r="E13" s="27">
        <f t="shared" si="2"/>
        <v>990</v>
      </c>
      <c r="F13" s="21">
        <f t="shared" si="3"/>
        <v>-3.7373737373737441</v>
      </c>
      <c r="G13" s="22">
        <f t="shared" si="4"/>
        <v>6.2987442167878385</v>
      </c>
      <c r="H13" s="23">
        <f t="shared" si="5"/>
        <v>5.269320843091335</v>
      </c>
      <c r="I13" s="25">
        <v>953</v>
      </c>
      <c r="J13" s="28">
        <v>990</v>
      </c>
      <c r="K13" s="24">
        <f t="shared" si="6"/>
        <v>-3.7373737373737441</v>
      </c>
    </row>
    <row r="14" spans="1:11" ht="15" customHeight="1" x14ac:dyDescent="0.35">
      <c r="A14" s="172" t="s">
        <v>8</v>
      </c>
      <c r="B14" s="173">
        <f t="shared" si="0"/>
        <v>8.8565763384005294</v>
      </c>
      <c r="C14" s="163">
        <f t="shared" si="1"/>
        <v>9.9904194166489262</v>
      </c>
      <c r="D14" s="164">
        <f t="shared" si="7"/>
        <v>1340</v>
      </c>
      <c r="E14" s="165">
        <f t="shared" si="2"/>
        <v>1877</v>
      </c>
      <c r="F14" s="166">
        <f t="shared" si="3"/>
        <v>-28.609483217900902</v>
      </c>
      <c r="G14" s="167">
        <f t="shared" si="4"/>
        <v>8.8565763384005294</v>
      </c>
      <c r="H14" s="168">
        <f t="shared" si="5"/>
        <v>9.9904194166489262</v>
      </c>
      <c r="I14" s="169">
        <v>1340</v>
      </c>
      <c r="J14" s="170">
        <v>1877</v>
      </c>
      <c r="K14" s="171">
        <f t="shared" si="6"/>
        <v>-28.609483217900902</v>
      </c>
    </row>
    <row r="15" spans="1:11" ht="15" customHeight="1" x14ac:dyDescent="0.35">
      <c r="A15" s="30" t="s">
        <v>9</v>
      </c>
      <c r="B15" s="19">
        <f t="shared" si="0"/>
        <v>5.2875082617316591E-2</v>
      </c>
      <c r="C15" s="20">
        <f t="shared" si="1"/>
        <v>2.6612731530764318E-2</v>
      </c>
      <c r="D15" s="26">
        <f t="shared" si="7"/>
        <v>8</v>
      </c>
      <c r="E15" s="27">
        <f t="shared" si="2"/>
        <v>5</v>
      </c>
      <c r="F15" s="21">
        <f t="shared" si="3"/>
        <v>60</v>
      </c>
      <c r="G15" s="22">
        <f t="shared" si="4"/>
        <v>5.2875082617316591E-2</v>
      </c>
      <c r="H15" s="23">
        <f t="shared" si="5"/>
        <v>2.6612731530764318E-2</v>
      </c>
      <c r="I15" s="25">
        <v>8</v>
      </c>
      <c r="J15" s="28">
        <v>5</v>
      </c>
      <c r="K15" s="24">
        <f t="shared" si="6"/>
        <v>60</v>
      </c>
    </row>
    <row r="16" spans="1:11" ht="15" customHeight="1" x14ac:dyDescent="0.35">
      <c r="A16" s="169" t="s">
        <v>11</v>
      </c>
      <c r="B16" s="173">
        <f t="shared" si="0"/>
        <v>2.0885657633840053</v>
      </c>
      <c r="C16" s="163">
        <f t="shared" si="1"/>
        <v>0.88354268682137527</v>
      </c>
      <c r="D16" s="164">
        <f t="shared" si="7"/>
        <v>316</v>
      </c>
      <c r="E16" s="165">
        <f t="shared" si="2"/>
        <v>166</v>
      </c>
      <c r="F16" s="166">
        <f t="shared" si="3"/>
        <v>90.361445783132524</v>
      </c>
      <c r="G16" s="167">
        <f t="shared" si="4"/>
        <v>2.0885657633840053</v>
      </c>
      <c r="H16" s="168">
        <f t="shared" si="5"/>
        <v>0.88354268682137527</v>
      </c>
      <c r="I16" s="169">
        <v>316</v>
      </c>
      <c r="J16" s="170">
        <v>166</v>
      </c>
      <c r="K16" s="171">
        <f t="shared" si="6"/>
        <v>90.361445783132524</v>
      </c>
    </row>
    <row r="17" spans="1:11" ht="15" customHeight="1" x14ac:dyDescent="0.35">
      <c r="A17" s="30" t="s">
        <v>12</v>
      </c>
      <c r="B17" s="19">
        <f t="shared" si="0"/>
        <v>2.4785194976867149</v>
      </c>
      <c r="C17" s="20">
        <f t="shared" si="1"/>
        <v>2.6027251437087502</v>
      </c>
      <c r="D17" s="26">
        <f t="shared" si="7"/>
        <v>375</v>
      </c>
      <c r="E17" s="27">
        <f t="shared" si="2"/>
        <v>489</v>
      </c>
      <c r="F17" s="21">
        <f t="shared" si="3"/>
        <v>-23.312883435582819</v>
      </c>
      <c r="G17" s="22">
        <f t="shared" si="4"/>
        <v>2.4785194976867149</v>
      </c>
      <c r="H17" s="23">
        <f t="shared" si="5"/>
        <v>2.6027251437087502</v>
      </c>
      <c r="I17" s="25">
        <v>375</v>
      </c>
      <c r="J17" s="28">
        <v>489</v>
      </c>
      <c r="K17" s="24">
        <f t="shared" si="6"/>
        <v>-23.312883435582819</v>
      </c>
    </row>
    <row r="18" spans="1:11" ht="15" customHeight="1" x14ac:dyDescent="0.35">
      <c r="A18" s="172" t="s">
        <v>57</v>
      </c>
      <c r="B18" s="173">
        <f t="shared" si="0"/>
        <v>0.26437541308658291</v>
      </c>
      <c r="C18" s="163">
        <f t="shared" si="1"/>
        <v>0.18628912071535023</v>
      </c>
      <c r="D18" s="164">
        <f t="shared" ref="D18" si="8">I18</f>
        <v>40</v>
      </c>
      <c r="E18" s="165">
        <f t="shared" ref="E18" si="9">J18</f>
        <v>35</v>
      </c>
      <c r="F18" s="166">
        <f t="shared" ref="F18" si="10">IF(E18&gt;0,(D18*100/E18)-100," ")</f>
        <v>14.285714285714292</v>
      </c>
      <c r="G18" s="167">
        <f t="shared" si="4"/>
        <v>0.26437541308658291</v>
      </c>
      <c r="H18" s="168">
        <f t="shared" si="5"/>
        <v>0.18628912071535023</v>
      </c>
      <c r="I18" s="169">
        <v>40</v>
      </c>
      <c r="J18" s="170">
        <v>35</v>
      </c>
      <c r="K18" s="171">
        <f t="shared" ref="K18" si="11">IF(J18&gt;0,(I18*100/J18)-100," ")</f>
        <v>14.285714285714292</v>
      </c>
    </row>
    <row r="19" spans="1:11" ht="15" customHeight="1" x14ac:dyDescent="0.35">
      <c r="A19" s="30" t="s">
        <v>14</v>
      </c>
      <c r="B19" s="19">
        <f t="shared" si="0"/>
        <v>2.6239259748843358</v>
      </c>
      <c r="C19" s="20">
        <f t="shared" si="1"/>
        <v>3.3372365339578458</v>
      </c>
      <c r="D19" s="26">
        <f t="shared" si="7"/>
        <v>397</v>
      </c>
      <c r="E19" s="27">
        <f t="shared" si="2"/>
        <v>627</v>
      </c>
      <c r="F19" s="21">
        <f t="shared" si="3"/>
        <v>-36.682615629984049</v>
      </c>
      <c r="G19" s="22">
        <f t="shared" si="4"/>
        <v>2.6239259748843358</v>
      </c>
      <c r="H19" s="23">
        <f t="shared" si="5"/>
        <v>3.3372365339578458</v>
      </c>
      <c r="I19" s="25">
        <v>397</v>
      </c>
      <c r="J19" s="28">
        <v>627</v>
      </c>
      <c r="K19" s="24">
        <f t="shared" si="6"/>
        <v>-36.682615629984049</v>
      </c>
    </row>
    <row r="20" spans="1:11" ht="15" customHeight="1" x14ac:dyDescent="0.35">
      <c r="A20" s="169" t="s">
        <v>15</v>
      </c>
      <c r="B20" s="173">
        <f t="shared" si="0"/>
        <v>3.9391936549900857</v>
      </c>
      <c r="C20" s="163">
        <f t="shared" si="1"/>
        <v>3.0338513945071321</v>
      </c>
      <c r="D20" s="164">
        <f t="shared" si="7"/>
        <v>596</v>
      </c>
      <c r="E20" s="165">
        <f t="shared" si="2"/>
        <v>570</v>
      </c>
      <c r="F20" s="166">
        <f t="shared" si="3"/>
        <v>4.5614035087719316</v>
      </c>
      <c r="G20" s="167">
        <f t="shared" si="4"/>
        <v>3.9391936549900857</v>
      </c>
      <c r="H20" s="168">
        <f t="shared" si="5"/>
        <v>3.0338513945071321</v>
      </c>
      <c r="I20" s="169">
        <v>596</v>
      </c>
      <c r="J20" s="170">
        <v>570</v>
      </c>
      <c r="K20" s="171">
        <f t="shared" si="6"/>
        <v>4.5614035087719316</v>
      </c>
    </row>
    <row r="21" spans="1:11" ht="15" customHeight="1" x14ac:dyDescent="0.35">
      <c r="A21" s="30" t="s">
        <v>16</v>
      </c>
      <c r="B21" s="19">
        <f t="shared" si="0"/>
        <v>1.0442828816920027</v>
      </c>
      <c r="C21" s="20">
        <f t="shared" si="1"/>
        <v>0.44177134341068763</v>
      </c>
      <c r="D21" s="26">
        <f t="shared" si="7"/>
        <v>158</v>
      </c>
      <c r="E21" s="27">
        <f t="shared" si="2"/>
        <v>83</v>
      </c>
      <c r="F21" s="21">
        <f t="shared" si="3"/>
        <v>90.361445783132524</v>
      </c>
      <c r="G21" s="22">
        <f t="shared" si="4"/>
        <v>1.0442828816920027</v>
      </c>
      <c r="H21" s="23">
        <f t="shared" si="5"/>
        <v>0.44177134341068763</v>
      </c>
      <c r="I21" s="25">
        <v>158</v>
      </c>
      <c r="J21" s="28">
        <v>83</v>
      </c>
      <c r="K21" s="24">
        <f t="shared" si="6"/>
        <v>90.361445783132524</v>
      </c>
    </row>
    <row r="22" spans="1:11" ht="15" customHeight="1" x14ac:dyDescent="0.35">
      <c r="A22" s="172" t="s">
        <v>17</v>
      </c>
      <c r="B22" s="173">
        <f t="shared" si="0"/>
        <v>3.3840052875082618</v>
      </c>
      <c r="C22" s="163">
        <f t="shared" si="1"/>
        <v>2.7783691718117947</v>
      </c>
      <c r="D22" s="164">
        <f t="shared" si="7"/>
        <v>512</v>
      </c>
      <c r="E22" s="165">
        <f t="shared" si="2"/>
        <v>522</v>
      </c>
      <c r="F22" s="166">
        <f t="shared" si="3"/>
        <v>-1.915708812260533</v>
      </c>
      <c r="G22" s="167">
        <f t="shared" si="4"/>
        <v>3.3840052875082618</v>
      </c>
      <c r="H22" s="168">
        <f t="shared" si="5"/>
        <v>2.7783691718117947</v>
      </c>
      <c r="I22" s="169">
        <v>512</v>
      </c>
      <c r="J22" s="170">
        <v>522</v>
      </c>
      <c r="K22" s="171">
        <f t="shared" si="6"/>
        <v>-1.915708812260533</v>
      </c>
    </row>
    <row r="23" spans="1:11" ht="15" customHeight="1" x14ac:dyDescent="0.35">
      <c r="A23" s="30" t="s">
        <v>48</v>
      </c>
      <c r="B23" s="19">
        <f t="shared" si="0"/>
        <v>0.33046926635822871</v>
      </c>
      <c r="C23" s="20">
        <f t="shared" si="1"/>
        <v>0.50031935277836925</v>
      </c>
      <c r="D23" s="26">
        <f t="shared" si="7"/>
        <v>50</v>
      </c>
      <c r="E23" s="27">
        <f t="shared" si="2"/>
        <v>94</v>
      </c>
      <c r="F23" s="21">
        <f t="shared" si="3"/>
        <v>-46.808510638297875</v>
      </c>
      <c r="G23" s="22">
        <f t="shared" si="4"/>
        <v>0.33046926635822871</v>
      </c>
      <c r="H23" s="23">
        <f t="shared" si="5"/>
        <v>0.50031935277836925</v>
      </c>
      <c r="I23" s="25">
        <v>50</v>
      </c>
      <c r="J23" s="28">
        <v>94</v>
      </c>
      <c r="K23" s="24">
        <f t="shared" si="6"/>
        <v>-46.808510638297875</v>
      </c>
    </row>
    <row r="24" spans="1:11" ht="15" customHeight="1" x14ac:dyDescent="0.35">
      <c r="A24" s="169" t="s">
        <v>18</v>
      </c>
      <c r="B24" s="173">
        <f t="shared" si="0"/>
        <v>1.163251817580965</v>
      </c>
      <c r="C24" s="163">
        <f t="shared" si="1"/>
        <v>1.9267617628273364</v>
      </c>
      <c r="D24" s="164">
        <f t="shared" si="7"/>
        <v>176</v>
      </c>
      <c r="E24" s="165">
        <f t="shared" si="2"/>
        <v>362</v>
      </c>
      <c r="F24" s="166">
        <f t="shared" si="3"/>
        <v>-51.381215469613259</v>
      </c>
      <c r="G24" s="167">
        <f t="shared" si="4"/>
        <v>1.163251817580965</v>
      </c>
      <c r="H24" s="168">
        <f t="shared" si="5"/>
        <v>1.9267617628273364</v>
      </c>
      <c r="I24" s="169">
        <v>176</v>
      </c>
      <c r="J24" s="170">
        <v>362</v>
      </c>
      <c r="K24" s="171">
        <f t="shared" si="6"/>
        <v>-51.381215469613259</v>
      </c>
    </row>
    <row r="25" spans="1:11" ht="15" customHeight="1" x14ac:dyDescent="0.35">
      <c r="A25" s="30" t="s">
        <v>19</v>
      </c>
      <c r="B25" s="19">
        <f t="shared" si="0"/>
        <v>1.9629874421678783</v>
      </c>
      <c r="C25" s="20">
        <f t="shared" si="1"/>
        <v>1.2401532893336171</v>
      </c>
      <c r="D25" s="26">
        <f t="shared" si="7"/>
        <v>297</v>
      </c>
      <c r="E25" s="27">
        <f t="shared" si="2"/>
        <v>233</v>
      </c>
      <c r="F25" s="21">
        <f t="shared" si="3"/>
        <v>27.467811158798284</v>
      </c>
      <c r="G25" s="22">
        <f t="shared" si="4"/>
        <v>1.9629874421678783</v>
      </c>
      <c r="H25" s="23">
        <f t="shared" si="5"/>
        <v>1.2401532893336171</v>
      </c>
      <c r="I25" s="25">
        <v>297</v>
      </c>
      <c r="J25" s="28">
        <v>233</v>
      </c>
      <c r="K25" s="24">
        <f t="shared" si="6"/>
        <v>27.467811158798284</v>
      </c>
    </row>
    <row r="26" spans="1:11" ht="15" customHeight="1" x14ac:dyDescent="0.35">
      <c r="A26" s="172" t="s">
        <v>60</v>
      </c>
      <c r="B26" s="173">
        <f t="shared" si="0"/>
        <v>1.4408460013218771</v>
      </c>
      <c r="C26" s="163">
        <f t="shared" si="1"/>
        <v>1.0911219927613369</v>
      </c>
      <c r="D26" s="164">
        <f t="shared" si="7"/>
        <v>218</v>
      </c>
      <c r="E26" s="165">
        <f t="shared" si="2"/>
        <v>205</v>
      </c>
      <c r="F26" s="166">
        <f t="shared" si="3"/>
        <v>6.3414634146341484</v>
      </c>
      <c r="G26" s="167">
        <f t="shared" si="4"/>
        <v>1.4408460013218771</v>
      </c>
      <c r="H26" s="168">
        <f t="shared" si="5"/>
        <v>1.0911219927613369</v>
      </c>
      <c r="I26" s="169">
        <v>218</v>
      </c>
      <c r="J26" s="170">
        <v>205</v>
      </c>
      <c r="K26" s="171">
        <f t="shared" si="6"/>
        <v>6.3414634146341484</v>
      </c>
    </row>
    <row r="27" spans="1:11" ht="15" customHeight="1" x14ac:dyDescent="0.35">
      <c r="A27" s="30" t="s">
        <v>20</v>
      </c>
      <c r="B27" s="19">
        <f t="shared" si="0"/>
        <v>0.29081295439524124</v>
      </c>
      <c r="C27" s="20">
        <f t="shared" si="1"/>
        <v>0.23951458377687887</v>
      </c>
      <c r="D27" s="26">
        <f t="shared" si="7"/>
        <v>44</v>
      </c>
      <c r="E27" s="27">
        <f t="shared" si="2"/>
        <v>45</v>
      </c>
      <c r="F27" s="21">
        <f t="shared" si="3"/>
        <v>-2.2222222222222285</v>
      </c>
      <c r="G27" s="22">
        <f t="shared" si="4"/>
        <v>0.29081295439524124</v>
      </c>
      <c r="H27" s="23">
        <f t="shared" si="5"/>
        <v>0.23951458377687887</v>
      </c>
      <c r="I27" s="25">
        <v>44</v>
      </c>
      <c r="J27" s="28">
        <v>45</v>
      </c>
      <c r="K27" s="24">
        <f t="shared" si="6"/>
        <v>-2.2222222222222285</v>
      </c>
    </row>
    <row r="28" spans="1:11" ht="15" customHeight="1" x14ac:dyDescent="0.35">
      <c r="A28" s="169" t="s">
        <v>21</v>
      </c>
      <c r="B28" s="173">
        <f t="shared" si="0"/>
        <v>0.16523463317911435</v>
      </c>
      <c r="C28" s="163">
        <f t="shared" si="1"/>
        <v>0.1596763891845859</v>
      </c>
      <c r="D28" s="164">
        <f t="shared" si="7"/>
        <v>25</v>
      </c>
      <c r="E28" s="165">
        <f t="shared" si="2"/>
        <v>30</v>
      </c>
      <c r="F28" s="166">
        <f t="shared" si="3"/>
        <v>-16.666666666666671</v>
      </c>
      <c r="G28" s="167">
        <f t="shared" si="4"/>
        <v>0.16523463317911435</v>
      </c>
      <c r="H28" s="168">
        <f t="shared" si="5"/>
        <v>0.1596763891845859</v>
      </c>
      <c r="I28" s="169">
        <v>25</v>
      </c>
      <c r="J28" s="170">
        <v>30</v>
      </c>
      <c r="K28" s="171">
        <f t="shared" si="6"/>
        <v>-16.666666666666671</v>
      </c>
    </row>
    <row r="29" spans="1:11" ht="15" customHeight="1" x14ac:dyDescent="0.35">
      <c r="A29" s="30" t="s">
        <v>22</v>
      </c>
      <c r="B29" s="19">
        <f t="shared" si="0"/>
        <v>2.4256444150693985</v>
      </c>
      <c r="C29" s="20">
        <f t="shared" si="1"/>
        <v>1.7777304662550564</v>
      </c>
      <c r="D29" s="26">
        <f t="shared" si="7"/>
        <v>367</v>
      </c>
      <c r="E29" s="27">
        <f t="shared" si="2"/>
        <v>334</v>
      </c>
      <c r="F29" s="21">
        <f t="shared" si="3"/>
        <v>9.8802395209580851</v>
      </c>
      <c r="G29" s="22">
        <f t="shared" si="4"/>
        <v>2.4256444150693985</v>
      </c>
      <c r="H29" s="23">
        <f t="shared" si="5"/>
        <v>1.7777304662550564</v>
      </c>
      <c r="I29" s="25">
        <v>367</v>
      </c>
      <c r="J29" s="28">
        <v>334</v>
      </c>
      <c r="K29" s="24">
        <f t="shared" si="6"/>
        <v>9.8802395209580851</v>
      </c>
    </row>
    <row r="30" spans="1:11" ht="15" customHeight="1" x14ac:dyDescent="0.35">
      <c r="A30" s="172" t="s">
        <v>104</v>
      </c>
      <c r="B30" s="173">
        <f t="shared" si="0"/>
        <v>10.766688697951091</v>
      </c>
      <c r="C30" s="163">
        <f t="shared" si="1"/>
        <v>9.7242921013412822</v>
      </c>
      <c r="D30" s="164">
        <f t="shared" si="7"/>
        <v>1629</v>
      </c>
      <c r="E30" s="165">
        <f t="shared" si="2"/>
        <v>1827</v>
      </c>
      <c r="F30" s="166">
        <f t="shared" si="3"/>
        <v>-10.837438423645324</v>
      </c>
      <c r="G30" s="167">
        <f t="shared" si="4"/>
        <v>10.766688697951091</v>
      </c>
      <c r="H30" s="168">
        <f t="shared" si="5"/>
        <v>9.7242921013412822</v>
      </c>
      <c r="I30" s="169">
        <v>1629</v>
      </c>
      <c r="J30" s="170">
        <v>1827</v>
      </c>
      <c r="K30" s="171">
        <f t="shared" si="6"/>
        <v>-10.837438423645324</v>
      </c>
    </row>
    <row r="31" spans="1:11" ht="15" customHeight="1" x14ac:dyDescent="0.35">
      <c r="A31" s="30" t="s">
        <v>59</v>
      </c>
      <c r="B31" s="19">
        <f t="shared" si="0"/>
        <v>1.5928618638466623</v>
      </c>
      <c r="C31" s="20">
        <f t="shared" si="1"/>
        <v>2.2833723653395785</v>
      </c>
      <c r="D31" s="26">
        <f t="shared" si="7"/>
        <v>241</v>
      </c>
      <c r="E31" s="27">
        <f t="shared" si="2"/>
        <v>429</v>
      </c>
      <c r="F31" s="21">
        <f t="shared" si="3"/>
        <v>-43.822843822843822</v>
      </c>
      <c r="G31" s="22">
        <f t="shared" si="4"/>
        <v>1.5928618638466623</v>
      </c>
      <c r="H31" s="23">
        <f t="shared" si="5"/>
        <v>2.2833723653395785</v>
      </c>
      <c r="I31" s="25">
        <v>241</v>
      </c>
      <c r="J31" s="28">
        <v>429</v>
      </c>
      <c r="K31" s="24">
        <f t="shared" si="6"/>
        <v>-43.822843822843822</v>
      </c>
    </row>
    <row r="32" spans="1:11" ht="15" customHeight="1" x14ac:dyDescent="0.35">
      <c r="A32" s="169" t="s">
        <v>23</v>
      </c>
      <c r="B32" s="173">
        <f t="shared" si="0"/>
        <v>1.1566424322538005</v>
      </c>
      <c r="C32" s="163">
        <f t="shared" si="1"/>
        <v>1.4157973174366618</v>
      </c>
      <c r="D32" s="164">
        <f t="shared" si="7"/>
        <v>175</v>
      </c>
      <c r="E32" s="165">
        <f t="shared" si="2"/>
        <v>266</v>
      </c>
      <c r="F32" s="166">
        <f t="shared" si="3"/>
        <v>-34.21052631578948</v>
      </c>
      <c r="G32" s="167">
        <f t="shared" si="4"/>
        <v>1.1566424322538005</v>
      </c>
      <c r="H32" s="168">
        <f t="shared" si="5"/>
        <v>1.4157973174366618</v>
      </c>
      <c r="I32" s="169">
        <v>175</v>
      </c>
      <c r="J32" s="170">
        <v>266</v>
      </c>
      <c r="K32" s="171">
        <f t="shared" si="6"/>
        <v>-34.21052631578948</v>
      </c>
    </row>
    <row r="33" spans="1:11" ht="15" customHeight="1" x14ac:dyDescent="0.35">
      <c r="A33" s="30" t="s">
        <v>24</v>
      </c>
      <c r="B33" s="19">
        <f t="shared" si="0"/>
        <v>0.93192333113020476</v>
      </c>
      <c r="C33" s="20">
        <f t="shared" si="1"/>
        <v>1.1177347242921014</v>
      </c>
      <c r="D33" s="26">
        <f t="shared" si="7"/>
        <v>141</v>
      </c>
      <c r="E33" s="27">
        <f t="shared" si="2"/>
        <v>210</v>
      </c>
      <c r="F33" s="21">
        <f t="shared" si="3"/>
        <v>-32.857142857142861</v>
      </c>
      <c r="G33" s="22">
        <f t="shared" si="4"/>
        <v>0.93192333113020476</v>
      </c>
      <c r="H33" s="23">
        <f t="shared" si="5"/>
        <v>1.1177347242921014</v>
      </c>
      <c r="I33" s="25">
        <v>141</v>
      </c>
      <c r="J33" s="28">
        <v>210</v>
      </c>
      <c r="K33" s="24">
        <f t="shared" si="6"/>
        <v>-32.857142857142861</v>
      </c>
    </row>
    <row r="34" spans="1:11" ht="15" customHeight="1" x14ac:dyDescent="0.35">
      <c r="A34" s="172" t="s">
        <v>25</v>
      </c>
      <c r="B34" s="173">
        <f t="shared" si="0"/>
        <v>1.7382683410442827</v>
      </c>
      <c r="C34" s="163">
        <f t="shared" si="1"/>
        <v>2.1077283372365341</v>
      </c>
      <c r="D34" s="164">
        <f t="shared" si="7"/>
        <v>263</v>
      </c>
      <c r="E34" s="165">
        <f t="shared" si="2"/>
        <v>396</v>
      </c>
      <c r="F34" s="166">
        <f t="shared" si="3"/>
        <v>-33.585858585858588</v>
      </c>
      <c r="G34" s="167">
        <f t="shared" si="4"/>
        <v>1.7382683410442827</v>
      </c>
      <c r="H34" s="168">
        <f t="shared" si="5"/>
        <v>2.1077283372365341</v>
      </c>
      <c r="I34" s="169">
        <v>263</v>
      </c>
      <c r="J34" s="170">
        <v>396</v>
      </c>
      <c r="K34" s="171">
        <f t="shared" si="6"/>
        <v>-33.585858585858588</v>
      </c>
    </row>
    <row r="35" spans="1:11" ht="15" customHeight="1" x14ac:dyDescent="0.35">
      <c r="A35" s="30" t="s">
        <v>26</v>
      </c>
      <c r="B35" s="19">
        <f t="shared" si="0"/>
        <v>3.3972240581625908</v>
      </c>
      <c r="C35" s="20">
        <f t="shared" si="1"/>
        <v>1.9906323185011712</v>
      </c>
      <c r="D35" s="26">
        <f t="shared" si="7"/>
        <v>514</v>
      </c>
      <c r="E35" s="27">
        <f t="shared" si="2"/>
        <v>374</v>
      </c>
      <c r="F35" s="21">
        <f t="shared" si="3"/>
        <v>37.433155080213908</v>
      </c>
      <c r="G35" s="22">
        <f t="shared" si="4"/>
        <v>3.3972240581625908</v>
      </c>
      <c r="H35" s="23">
        <f t="shared" si="5"/>
        <v>1.9906323185011712</v>
      </c>
      <c r="I35" s="25">
        <v>514</v>
      </c>
      <c r="J35" s="28">
        <v>374</v>
      </c>
      <c r="K35" s="24">
        <f t="shared" si="6"/>
        <v>37.433155080213908</v>
      </c>
    </row>
    <row r="36" spans="1:11" ht="15" customHeight="1" x14ac:dyDescent="0.35">
      <c r="A36" s="169" t="s">
        <v>27</v>
      </c>
      <c r="B36" s="173">
        <f t="shared" si="0"/>
        <v>2.2207534699272968</v>
      </c>
      <c r="C36" s="163">
        <f t="shared" si="1"/>
        <v>1.5062806046412605</v>
      </c>
      <c r="D36" s="164">
        <f t="shared" si="7"/>
        <v>336</v>
      </c>
      <c r="E36" s="165">
        <f t="shared" si="2"/>
        <v>283</v>
      </c>
      <c r="F36" s="166">
        <f t="shared" si="3"/>
        <v>18.727915194346295</v>
      </c>
      <c r="G36" s="167">
        <f t="shared" si="4"/>
        <v>2.2207534699272968</v>
      </c>
      <c r="H36" s="168">
        <f t="shared" si="5"/>
        <v>1.5062806046412605</v>
      </c>
      <c r="I36" s="169">
        <v>336</v>
      </c>
      <c r="J36" s="170">
        <v>283</v>
      </c>
      <c r="K36" s="171">
        <f t="shared" si="6"/>
        <v>18.727915194346295</v>
      </c>
    </row>
    <row r="37" spans="1:11" ht="15" customHeight="1" x14ac:dyDescent="0.35">
      <c r="A37" s="30" t="s">
        <v>28</v>
      </c>
      <c r="B37" s="19">
        <f t="shared" si="0"/>
        <v>3.2121612690019825</v>
      </c>
      <c r="C37" s="20">
        <f t="shared" si="1"/>
        <v>4.8648073238237171</v>
      </c>
      <c r="D37" s="26">
        <f t="shared" si="7"/>
        <v>486</v>
      </c>
      <c r="E37" s="27">
        <f t="shared" si="2"/>
        <v>914</v>
      </c>
      <c r="F37" s="21">
        <f t="shared" si="3"/>
        <v>-46.827133479212257</v>
      </c>
      <c r="G37" s="22">
        <f t="shared" si="4"/>
        <v>3.2121612690019825</v>
      </c>
      <c r="H37" s="23">
        <f t="shared" si="5"/>
        <v>4.8648073238237171</v>
      </c>
      <c r="I37" s="25">
        <v>486</v>
      </c>
      <c r="J37" s="28">
        <v>914</v>
      </c>
      <c r="K37" s="24">
        <f t="shared" si="6"/>
        <v>-46.827133479212257</v>
      </c>
    </row>
    <row r="38" spans="1:11" ht="15" customHeight="1" x14ac:dyDescent="0.35">
      <c r="A38" s="172" t="s">
        <v>202</v>
      </c>
      <c r="B38" s="173">
        <f t="shared" si="0"/>
        <v>6.397884996695308</v>
      </c>
      <c r="C38" s="163">
        <f t="shared" si="1"/>
        <v>5.428997232275921</v>
      </c>
      <c r="D38" s="164">
        <f t="shared" si="7"/>
        <v>968</v>
      </c>
      <c r="E38" s="165">
        <f t="shared" si="2"/>
        <v>1020</v>
      </c>
      <c r="F38" s="166">
        <f t="shared" si="3"/>
        <v>-5.0980392156862706</v>
      </c>
      <c r="G38" s="167">
        <f t="shared" si="4"/>
        <v>6.397884996695308</v>
      </c>
      <c r="H38" s="168">
        <f t="shared" si="5"/>
        <v>5.428997232275921</v>
      </c>
      <c r="I38" s="169">
        <v>968</v>
      </c>
      <c r="J38" s="170">
        <v>1020</v>
      </c>
      <c r="K38" s="171">
        <f t="shared" si="6"/>
        <v>-5.0980392156862706</v>
      </c>
    </row>
    <row r="39" spans="1:11" ht="15" customHeight="1" x14ac:dyDescent="0.35">
      <c r="A39" s="30" t="s">
        <v>58</v>
      </c>
      <c r="B39" s="19">
        <f t="shared" si="0"/>
        <v>6.7614011896893587</v>
      </c>
      <c r="C39" s="20">
        <f t="shared" si="1"/>
        <v>7.8986587183308492</v>
      </c>
      <c r="D39" s="26">
        <f t="shared" si="7"/>
        <v>1023</v>
      </c>
      <c r="E39" s="27">
        <f t="shared" si="2"/>
        <v>1484</v>
      </c>
      <c r="F39" s="21">
        <f t="shared" si="3"/>
        <v>-31.064690026954182</v>
      </c>
      <c r="G39" s="22">
        <f t="shared" si="4"/>
        <v>6.7614011896893587</v>
      </c>
      <c r="H39" s="23">
        <f t="shared" si="5"/>
        <v>7.8986587183308492</v>
      </c>
      <c r="I39" s="25">
        <v>1023</v>
      </c>
      <c r="J39" s="28">
        <v>1484</v>
      </c>
      <c r="K39" s="24">
        <f t="shared" si="6"/>
        <v>-31.064690026954182</v>
      </c>
    </row>
    <row r="40" spans="1:11" ht="15" customHeight="1" x14ac:dyDescent="0.35">
      <c r="A40" s="169" t="s">
        <v>29</v>
      </c>
      <c r="B40" s="173">
        <f t="shared" si="0"/>
        <v>0.15201586252478519</v>
      </c>
      <c r="C40" s="163">
        <f t="shared" si="1"/>
        <v>0.18628912071535023</v>
      </c>
      <c r="D40" s="164">
        <f t="shared" si="7"/>
        <v>23</v>
      </c>
      <c r="E40" s="165">
        <f t="shared" si="2"/>
        <v>35</v>
      </c>
      <c r="F40" s="166">
        <f t="shared" si="3"/>
        <v>-34.285714285714292</v>
      </c>
      <c r="G40" s="167">
        <f t="shared" si="4"/>
        <v>0.15201586252478519</v>
      </c>
      <c r="H40" s="168">
        <f t="shared" si="5"/>
        <v>0.18628912071535023</v>
      </c>
      <c r="I40" s="169">
        <v>23</v>
      </c>
      <c r="J40" s="170">
        <v>35</v>
      </c>
      <c r="K40" s="171">
        <f t="shared" si="6"/>
        <v>-34.285714285714292</v>
      </c>
    </row>
    <row r="41" spans="1:11" ht="15" customHeight="1" x14ac:dyDescent="0.35">
      <c r="A41" s="30" t="s">
        <v>61</v>
      </c>
      <c r="B41" s="19">
        <f t="shared" si="0"/>
        <v>0</v>
      </c>
      <c r="C41" s="20">
        <f t="shared" si="1"/>
        <v>0</v>
      </c>
      <c r="D41" s="26">
        <f t="shared" si="7"/>
        <v>0</v>
      </c>
      <c r="E41" s="27">
        <f t="shared" si="2"/>
        <v>0</v>
      </c>
      <c r="F41" s="21" t="str">
        <f t="shared" si="3"/>
        <v xml:space="preserve"> </v>
      </c>
      <c r="G41" s="22">
        <f t="shared" si="4"/>
        <v>0</v>
      </c>
      <c r="H41" s="23">
        <f t="shared" si="5"/>
        <v>0</v>
      </c>
      <c r="I41" s="25">
        <v>0</v>
      </c>
      <c r="J41" s="28">
        <v>0</v>
      </c>
      <c r="K41" s="24" t="str">
        <f t="shared" si="6"/>
        <v xml:space="preserve"> </v>
      </c>
    </row>
    <row r="42" spans="1:11" ht="15" customHeight="1" x14ac:dyDescent="0.35">
      <c r="A42" s="172" t="s">
        <v>30</v>
      </c>
      <c r="B42" s="173">
        <f t="shared" si="0"/>
        <v>0.72042300066093856</v>
      </c>
      <c r="C42" s="163">
        <f t="shared" si="1"/>
        <v>0.61209282520757924</v>
      </c>
      <c r="D42" s="164">
        <f t="shared" si="7"/>
        <v>109</v>
      </c>
      <c r="E42" s="165">
        <f t="shared" si="2"/>
        <v>115</v>
      </c>
      <c r="F42" s="166">
        <f t="shared" si="3"/>
        <v>-5.2173913043478279</v>
      </c>
      <c r="G42" s="167">
        <f t="shared" si="4"/>
        <v>0.72042300066093856</v>
      </c>
      <c r="H42" s="168">
        <f t="shared" si="5"/>
        <v>0.61209282520757924</v>
      </c>
      <c r="I42" s="169">
        <v>109</v>
      </c>
      <c r="J42" s="170">
        <v>115</v>
      </c>
      <c r="K42" s="171">
        <f t="shared" si="6"/>
        <v>-5.2173913043478279</v>
      </c>
    </row>
    <row r="43" spans="1:11" ht="15" customHeight="1" x14ac:dyDescent="0.35">
      <c r="A43" s="30" t="s">
        <v>31</v>
      </c>
      <c r="B43" s="19">
        <f t="shared" si="0"/>
        <v>1.6655651024454727</v>
      </c>
      <c r="C43" s="20">
        <f t="shared" si="1"/>
        <v>1.3359591228443688</v>
      </c>
      <c r="D43" s="26">
        <f t="shared" si="7"/>
        <v>252</v>
      </c>
      <c r="E43" s="27">
        <f t="shared" si="2"/>
        <v>251</v>
      </c>
      <c r="F43" s="21">
        <f t="shared" si="3"/>
        <v>0.39840637450198813</v>
      </c>
      <c r="G43" s="22">
        <f t="shared" si="4"/>
        <v>1.6655651024454727</v>
      </c>
      <c r="H43" s="23">
        <f t="shared" si="5"/>
        <v>1.3359591228443688</v>
      </c>
      <c r="I43" s="25">
        <v>252</v>
      </c>
      <c r="J43" s="28">
        <v>251</v>
      </c>
      <c r="K43" s="24">
        <f t="shared" si="6"/>
        <v>0.39840637450198813</v>
      </c>
    </row>
    <row r="44" spans="1:11" ht="15" customHeight="1" x14ac:dyDescent="0.35">
      <c r="A44" s="169" t="s">
        <v>204</v>
      </c>
      <c r="B44" s="173">
        <f t="shared" si="0"/>
        <v>0.41639127561136818</v>
      </c>
      <c r="C44" s="163">
        <f t="shared" si="1"/>
        <v>1.0804769001490313</v>
      </c>
      <c r="D44" s="164">
        <f t="shared" ref="D44:D47" si="12">I44</f>
        <v>63</v>
      </c>
      <c r="E44" s="165">
        <f t="shared" ref="E44:E47" si="13">J44</f>
        <v>203</v>
      </c>
      <c r="F44" s="166">
        <f t="shared" ref="F44:F47" si="14">IF(E44&gt;0,(D44*100/E44)-100," ")</f>
        <v>-68.965517241379303</v>
      </c>
      <c r="G44" s="167">
        <f t="shared" si="4"/>
        <v>0.41639127561136818</v>
      </c>
      <c r="H44" s="168">
        <f t="shared" si="5"/>
        <v>1.0804769001490313</v>
      </c>
      <c r="I44" s="169">
        <v>63</v>
      </c>
      <c r="J44" s="170">
        <v>203</v>
      </c>
      <c r="K44" s="171">
        <f t="shared" ref="K44:K47" si="15">IF(J44&gt;0,(I44*100/J44)-100," ")</f>
        <v>-68.965517241379303</v>
      </c>
    </row>
    <row r="45" spans="1:11" ht="15" customHeight="1" x14ac:dyDescent="0.35">
      <c r="A45" s="30" t="s">
        <v>205</v>
      </c>
      <c r="B45" s="19">
        <f t="shared" si="0"/>
        <v>4.9966953073364175</v>
      </c>
      <c r="C45" s="20">
        <f t="shared" si="1"/>
        <v>4.4123908878007239</v>
      </c>
      <c r="D45" s="26">
        <f t="shared" si="12"/>
        <v>756</v>
      </c>
      <c r="E45" s="27">
        <f t="shared" si="13"/>
        <v>829</v>
      </c>
      <c r="F45" s="21">
        <f t="shared" si="14"/>
        <v>-8.8057901085645369</v>
      </c>
      <c r="G45" s="22">
        <f t="shared" si="4"/>
        <v>4.9966953073364175</v>
      </c>
      <c r="H45" s="23">
        <f t="shared" si="5"/>
        <v>4.4123908878007239</v>
      </c>
      <c r="I45" s="25">
        <v>756</v>
      </c>
      <c r="J45" s="28">
        <v>829</v>
      </c>
      <c r="K45" s="24">
        <f t="shared" si="15"/>
        <v>-8.8057901085645369</v>
      </c>
    </row>
    <row r="46" spans="1:11" ht="15" customHeight="1" x14ac:dyDescent="0.35">
      <c r="A46" s="172" t="s">
        <v>206</v>
      </c>
      <c r="B46" s="173">
        <f t="shared" si="0"/>
        <v>8.5723727693324516</v>
      </c>
      <c r="C46" s="163">
        <f t="shared" si="1"/>
        <v>11.67234404939323</v>
      </c>
      <c r="D46" s="164">
        <f t="shared" si="12"/>
        <v>1297</v>
      </c>
      <c r="E46" s="165">
        <f t="shared" si="13"/>
        <v>2193</v>
      </c>
      <c r="F46" s="166">
        <f t="shared" si="14"/>
        <v>-40.857273141814865</v>
      </c>
      <c r="G46" s="167">
        <f t="shared" si="4"/>
        <v>8.5723727693324516</v>
      </c>
      <c r="H46" s="168">
        <f t="shared" si="5"/>
        <v>11.67234404939323</v>
      </c>
      <c r="I46" s="169">
        <v>1297</v>
      </c>
      <c r="J46" s="170">
        <v>2193</v>
      </c>
      <c r="K46" s="171">
        <f t="shared" si="15"/>
        <v>-40.857273141814865</v>
      </c>
    </row>
    <row r="47" spans="1:11" ht="15" customHeight="1" x14ac:dyDescent="0.35">
      <c r="A47" s="30" t="s">
        <v>207</v>
      </c>
      <c r="B47" s="19">
        <f t="shared" si="0"/>
        <v>4.7984137475214812</v>
      </c>
      <c r="C47" s="20">
        <f t="shared" si="1"/>
        <v>5.3225463061528639</v>
      </c>
      <c r="D47" s="26">
        <f t="shared" si="12"/>
        <v>726</v>
      </c>
      <c r="E47" s="27">
        <f t="shared" si="13"/>
        <v>1000</v>
      </c>
      <c r="F47" s="21">
        <f t="shared" si="14"/>
        <v>-27.400000000000006</v>
      </c>
      <c r="G47" s="22">
        <f t="shared" si="4"/>
        <v>4.7984137475214812</v>
      </c>
      <c r="H47" s="23">
        <f t="shared" si="5"/>
        <v>5.3225463061528639</v>
      </c>
      <c r="I47" s="25">
        <v>726</v>
      </c>
      <c r="J47" s="28">
        <v>1000</v>
      </c>
      <c r="K47" s="24">
        <f t="shared" si="15"/>
        <v>-27.400000000000006</v>
      </c>
    </row>
    <row r="48" spans="1:11" ht="3" customHeight="1" x14ac:dyDescent="0.35">
      <c r="A48" s="423"/>
      <c r="B48" s="408"/>
      <c r="C48" s="409"/>
      <c r="D48" s="424"/>
      <c r="E48" s="425"/>
      <c r="F48" s="412"/>
      <c r="G48" s="413"/>
      <c r="H48" s="409"/>
      <c r="I48" s="423"/>
      <c r="J48" s="426"/>
      <c r="K48" s="416"/>
    </row>
    <row r="49" spans="1:15" ht="15" customHeight="1" x14ac:dyDescent="0.35">
      <c r="A49" s="30" t="s">
        <v>32</v>
      </c>
      <c r="B49" s="19">
        <f>D49/$D$51*100</f>
        <v>0.87243886318572383</v>
      </c>
      <c r="C49" s="20">
        <f>E49/$E$51*100</f>
        <v>0.59080263998296778</v>
      </c>
      <c r="D49" s="26">
        <v>132</v>
      </c>
      <c r="E49" s="27">
        <v>111</v>
      </c>
      <c r="F49" s="21">
        <f t="shared" si="3"/>
        <v>18.918918918918919</v>
      </c>
      <c r="G49" s="22">
        <f>I49/$I$51*100</f>
        <v>0.87243886318572383</v>
      </c>
      <c r="H49" s="23">
        <f>J49/$J$51*100</f>
        <v>0.59080263998296778</v>
      </c>
      <c r="I49" s="25">
        <v>132</v>
      </c>
      <c r="J49" s="28">
        <v>111</v>
      </c>
      <c r="K49" s="24">
        <f t="shared" si="6"/>
        <v>18.918918918918919</v>
      </c>
    </row>
    <row r="50" spans="1:15" s="33" customFormat="1" ht="3" customHeight="1" x14ac:dyDescent="0.35">
      <c r="A50" s="317"/>
      <c r="B50" s="318"/>
      <c r="C50" s="319"/>
      <c r="D50" s="320"/>
      <c r="E50" s="321"/>
      <c r="F50" s="322"/>
      <c r="G50" s="323"/>
      <c r="H50" s="319"/>
      <c r="I50" s="324"/>
      <c r="J50" s="325"/>
      <c r="K50" s="326"/>
    </row>
    <row r="51" spans="1:15" s="315" customFormat="1" ht="20.149999999999999" customHeight="1" x14ac:dyDescent="0.3">
      <c r="A51" s="371" t="s">
        <v>33</v>
      </c>
      <c r="B51" s="372">
        <f>SUM(B10:B49)</f>
        <v>100.00000000000001</v>
      </c>
      <c r="C51" s="373">
        <f>SUM(C10:C49)</f>
        <v>100.00000000000001</v>
      </c>
      <c r="D51" s="374">
        <f>SUM(D10:D50)</f>
        <v>15130</v>
      </c>
      <c r="E51" s="375">
        <f>SUM(E10:E50)</f>
        <v>18788</v>
      </c>
      <c r="F51" s="376">
        <f>100/E51*D51-100</f>
        <v>-19.469874387907169</v>
      </c>
      <c r="G51" s="377">
        <f>SUM(G10:G49)</f>
        <v>100.00000000000001</v>
      </c>
      <c r="H51" s="373">
        <f>SUM(H10:H49)</f>
        <v>100.00000000000001</v>
      </c>
      <c r="I51" s="378">
        <f>SUM(I10:I50)</f>
        <v>15130</v>
      </c>
      <c r="J51" s="375">
        <f>SUM(J10:J50)</f>
        <v>18788</v>
      </c>
      <c r="K51" s="379">
        <f>100/J51*I51-100</f>
        <v>-19.469874387907169</v>
      </c>
      <c r="M51" s="316"/>
    </row>
    <row r="52" spans="1:15" ht="3" customHeight="1" x14ac:dyDescent="0.35">
      <c r="A52" s="317"/>
      <c r="B52" s="318"/>
      <c r="C52" s="319"/>
      <c r="D52" s="320"/>
      <c r="E52" s="321"/>
      <c r="F52" s="322"/>
      <c r="G52" s="323"/>
      <c r="H52" s="319"/>
      <c r="I52" s="324"/>
      <c r="J52" s="325"/>
      <c r="K52" s="326"/>
      <c r="O52" s="33"/>
    </row>
    <row r="53" spans="1:15" s="18" customFormat="1" ht="15" customHeight="1" x14ac:dyDescent="0.35">
      <c r="A53" s="386" t="s">
        <v>51</v>
      </c>
      <c r="B53" s="267">
        <f>D53/$D$51*100</f>
        <v>49.610046265697285</v>
      </c>
      <c r="C53" s="268">
        <f t="shared" ref="C53:C60" si="16">E53/$E$51*100</f>
        <v>54.050457738982324</v>
      </c>
      <c r="D53" s="269">
        <f t="shared" ref="D53:E60" si="17">I53</f>
        <v>7506</v>
      </c>
      <c r="E53" s="270">
        <f t="shared" si="17"/>
        <v>10155</v>
      </c>
      <c r="F53" s="271">
        <f t="shared" ref="F53:F60" si="18">100/E53*D53-100</f>
        <v>-26.085672082717863</v>
      </c>
      <c r="G53" s="272">
        <f t="shared" ref="G53:G60" si="19">I53/$I$51*100</f>
        <v>49.610046265697285</v>
      </c>
      <c r="H53" s="268">
        <f t="shared" ref="H53:H60" si="20">J53/$J$51*100</f>
        <v>54.050457738982324</v>
      </c>
      <c r="I53" s="273">
        <v>7506</v>
      </c>
      <c r="J53" s="274">
        <v>10155</v>
      </c>
      <c r="K53" s="275">
        <f t="shared" ref="K53:K60" si="21">100/J53*I53-100</f>
        <v>-26.085672082717863</v>
      </c>
    </row>
    <row r="54" spans="1:15" s="18" customFormat="1" ht="15" customHeight="1" x14ac:dyDescent="0.35">
      <c r="A54" s="388" t="s">
        <v>145</v>
      </c>
      <c r="B54" s="389">
        <f>D54/$D$51*100</f>
        <v>46.047587574355589</v>
      </c>
      <c r="C54" s="390">
        <f>E54/$E$51*100</f>
        <v>55.088354268682139</v>
      </c>
      <c r="D54" s="402">
        <f>I54</f>
        <v>6967</v>
      </c>
      <c r="E54" s="391">
        <f>J54</f>
        <v>10350</v>
      </c>
      <c r="F54" s="187">
        <f>100/E54*D54-100</f>
        <v>-32.68599033816426</v>
      </c>
      <c r="G54" s="183">
        <f>I54/$I$51*100</f>
        <v>46.047587574355589</v>
      </c>
      <c r="H54" s="390">
        <f>J54/$J$51*100</f>
        <v>55.088354268682139</v>
      </c>
      <c r="I54" s="207">
        <v>6967</v>
      </c>
      <c r="J54" s="392">
        <v>10350</v>
      </c>
      <c r="K54" s="190">
        <f>100/J54*I54-100</f>
        <v>-32.68599033816426</v>
      </c>
    </row>
    <row r="55" spans="1:15" s="18" customFormat="1" ht="15" customHeight="1" x14ac:dyDescent="0.35">
      <c r="A55" s="254" t="s">
        <v>55</v>
      </c>
      <c r="B55" s="393">
        <f>D55/$D$51*100</f>
        <v>18.545935228023794</v>
      </c>
      <c r="C55" s="255">
        <f>E55/$E$51*100</f>
        <v>25.601447732595272</v>
      </c>
      <c r="D55" s="256">
        <f>I55</f>
        <v>2806</v>
      </c>
      <c r="E55" s="257">
        <f>J55</f>
        <v>4810</v>
      </c>
      <c r="F55" s="258">
        <f>100/E55*D55-100</f>
        <v>-41.663201663201662</v>
      </c>
      <c r="G55" s="259">
        <f>I55/$I$51*100</f>
        <v>18.545935228023794</v>
      </c>
      <c r="H55" s="255">
        <f>J55/$J$51*100</f>
        <v>25.601447732595272</v>
      </c>
      <c r="I55" s="260">
        <v>2806</v>
      </c>
      <c r="J55" s="261">
        <v>4810</v>
      </c>
      <c r="K55" s="262">
        <f>100/J55*I55-100</f>
        <v>-41.663201663201662</v>
      </c>
    </row>
    <row r="56" spans="1:15" s="18" customFormat="1" ht="15" customHeight="1" x14ac:dyDescent="0.35">
      <c r="A56" s="30" t="s">
        <v>201</v>
      </c>
      <c r="B56" s="19">
        <f t="shared" ref="B56:B60" si="22">D56/$D$51*100</f>
        <v>20.819563780568405</v>
      </c>
      <c r="C56" s="20">
        <f t="shared" si="16"/>
        <v>10.767511177347243</v>
      </c>
      <c r="D56" s="26">
        <f>I56</f>
        <v>3150</v>
      </c>
      <c r="E56" s="27">
        <f t="shared" si="17"/>
        <v>2023</v>
      </c>
      <c r="F56" s="21">
        <f t="shared" si="18"/>
        <v>55.709342560553637</v>
      </c>
      <c r="G56" s="22">
        <f t="shared" si="19"/>
        <v>20.819563780568405</v>
      </c>
      <c r="H56" s="23">
        <f t="shared" si="20"/>
        <v>10.767511177347243</v>
      </c>
      <c r="I56" s="25">
        <v>3150</v>
      </c>
      <c r="J56" s="174">
        <v>2023</v>
      </c>
      <c r="K56" s="24">
        <f t="shared" si="21"/>
        <v>55.709342560553637</v>
      </c>
    </row>
    <row r="57" spans="1:15" s="18" customFormat="1" ht="15" customHeight="1" x14ac:dyDescent="0.35">
      <c r="A57" s="194" t="s">
        <v>203</v>
      </c>
      <c r="B57" s="183">
        <f>D57/$D$51*100</f>
        <v>7.6404494382022472</v>
      </c>
      <c r="C57" s="184">
        <f>E57/$E$51*100</f>
        <v>3.5501383862039595</v>
      </c>
      <c r="D57" s="185">
        <f>I57</f>
        <v>1156</v>
      </c>
      <c r="E57" s="186">
        <f t="shared" ref="E57:E59" si="23">J57</f>
        <v>667</v>
      </c>
      <c r="F57" s="187">
        <f>100/E57*D57-100</f>
        <v>73.313343328335833</v>
      </c>
      <c r="G57" s="188">
        <f>I57/$I$51*100</f>
        <v>7.6404494382022472</v>
      </c>
      <c r="H57" s="189">
        <f>J57/$J$51*100</f>
        <v>3.5501383862039595</v>
      </c>
      <c r="I57" s="182">
        <v>1156</v>
      </c>
      <c r="J57" s="203">
        <v>667</v>
      </c>
      <c r="K57" s="190">
        <f>100/J57*I57-100</f>
        <v>73.313343328335833</v>
      </c>
    </row>
    <row r="58" spans="1:15" s="18" customFormat="1" ht="15" customHeight="1" x14ac:dyDescent="0.35">
      <c r="A58" s="29" t="s">
        <v>52</v>
      </c>
      <c r="B58" s="19">
        <f t="shared" si="22"/>
        <v>6.8208856576338404</v>
      </c>
      <c r="C58" s="20">
        <f t="shared" si="16"/>
        <v>4.1462635724930808</v>
      </c>
      <c r="D58" s="26">
        <f t="shared" si="17"/>
        <v>1032</v>
      </c>
      <c r="E58" s="27">
        <f t="shared" si="17"/>
        <v>779</v>
      </c>
      <c r="F58" s="21">
        <f t="shared" si="18"/>
        <v>32.477535301668809</v>
      </c>
      <c r="G58" s="22">
        <f t="shared" si="19"/>
        <v>6.8208856576338404</v>
      </c>
      <c r="H58" s="23">
        <f t="shared" si="20"/>
        <v>4.1462635724930808</v>
      </c>
      <c r="I58" s="25">
        <v>1032</v>
      </c>
      <c r="J58" s="28">
        <v>779</v>
      </c>
      <c r="K58" s="24">
        <f t="shared" si="21"/>
        <v>32.477535301668809</v>
      </c>
    </row>
    <row r="59" spans="1:15" s="18" customFormat="1" ht="15" customHeight="1" x14ac:dyDescent="0.35">
      <c r="A59" s="194" t="s">
        <v>53</v>
      </c>
      <c r="B59" s="183">
        <f t="shared" si="22"/>
        <v>0.11235955056179776</v>
      </c>
      <c r="C59" s="184">
        <f t="shared" si="16"/>
        <v>0.79305939961677663</v>
      </c>
      <c r="D59" s="185">
        <f t="shared" ref="D59" si="24">I59</f>
        <v>17</v>
      </c>
      <c r="E59" s="186">
        <f t="shared" si="23"/>
        <v>149</v>
      </c>
      <c r="F59" s="187">
        <f t="shared" si="18"/>
        <v>-88.590604026845639</v>
      </c>
      <c r="G59" s="188">
        <f t="shared" si="19"/>
        <v>0.11235955056179776</v>
      </c>
      <c r="H59" s="189">
        <f t="shared" si="20"/>
        <v>0.79305939961677663</v>
      </c>
      <c r="I59" s="182">
        <v>17</v>
      </c>
      <c r="J59" s="203">
        <v>149</v>
      </c>
      <c r="K59" s="190">
        <f t="shared" si="21"/>
        <v>-88.590604026845639</v>
      </c>
      <c r="M59" s="212"/>
    </row>
    <row r="60" spans="1:15" s="18" customFormat="1" ht="15" customHeight="1" x14ac:dyDescent="0.35">
      <c r="A60" s="29" t="s">
        <v>54</v>
      </c>
      <c r="B60" s="19">
        <f t="shared" si="22"/>
        <v>1.3218770654329148E-2</v>
      </c>
      <c r="C60" s="20">
        <f t="shared" si="16"/>
        <v>5.3225463061528637E-2</v>
      </c>
      <c r="D60" s="26">
        <f t="shared" si="17"/>
        <v>2</v>
      </c>
      <c r="E60" s="27">
        <f t="shared" si="17"/>
        <v>10</v>
      </c>
      <c r="F60" s="21">
        <f t="shared" si="18"/>
        <v>-80</v>
      </c>
      <c r="G60" s="22">
        <f t="shared" si="19"/>
        <v>1.3218770654329148E-2</v>
      </c>
      <c r="H60" s="23">
        <f t="shared" si="20"/>
        <v>5.3225463061528637E-2</v>
      </c>
      <c r="I60" s="25">
        <v>2</v>
      </c>
      <c r="J60" s="28">
        <v>10</v>
      </c>
      <c r="K60" s="24">
        <f t="shared" si="21"/>
        <v>-80</v>
      </c>
    </row>
    <row r="61" spans="1:15" s="18" customFormat="1" ht="15" customHeight="1" x14ac:dyDescent="0.35">
      <c r="A61" s="407" t="s">
        <v>146</v>
      </c>
      <c r="B61" s="408">
        <f>D61/$D$51*100</f>
        <v>35.406477197620625</v>
      </c>
      <c r="C61" s="409">
        <f>E61/$E$51*100</f>
        <v>19.31019799872259</v>
      </c>
      <c r="D61" s="410">
        <f>I61</f>
        <v>5357</v>
      </c>
      <c r="E61" s="411">
        <f>J61</f>
        <v>3628</v>
      </c>
      <c r="F61" s="412">
        <f>100/E61*D61-100</f>
        <v>47.65711135611906</v>
      </c>
      <c r="G61" s="413">
        <f>I61/$I$51*100</f>
        <v>35.406477197620625</v>
      </c>
      <c r="H61" s="409">
        <f>J61/$J$51*100</f>
        <v>19.31019799872259</v>
      </c>
      <c r="I61" s="414">
        <v>5357</v>
      </c>
      <c r="J61" s="415">
        <v>3628</v>
      </c>
      <c r="K61" s="416">
        <f>100/J61*I61-100</f>
        <v>47.65711135611906</v>
      </c>
    </row>
    <row r="62" spans="1:15" s="176" customFormat="1" ht="15" customHeight="1" x14ac:dyDescent="0.35">
      <c r="A62" s="369" t="s">
        <v>64</v>
      </c>
      <c r="B62" s="201"/>
      <c r="C62" s="202"/>
      <c r="D62" s="198"/>
      <c r="E62" s="158"/>
      <c r="F62" s="199"/>
      <c r="G62" s="32"/>
      <c r="H62" s="31"/>
      <c r="I62" s="200"/>
      <c r="J62" s="159"/>
      <c r="K62" s="157"/>
    </row>
    <row r="63" spans="1:15" s="297" customFormat="1" ht="10.5" x14ac:dyDescent="0.25">
      <c r="A63" s="312" t="s">
        <v>208</v>
      </c>
      <c r="B63" s="312"/>
      <c r="C63" s="312"/>
      <c r="D63" s="312"/>
      <c r="E63" s="312"/>
      <c r="F63" s="313"/>
      <c r="G63" s="313"/>
      <c r="H63" s="313"/>
      <c r="I63" s="312"/>
      <c r="J63" s="312"/>
      <c r="K63" s="314"/>
    </row>
    <row r="64" spans="1:15" ht="12.75" customHeight="1" x14ac:dyDescent="0.3"/>
    <row r="65" spans="1:10" ht="12.75" customHeight="1" x14ac:dyDescent="0.3">
      <c r="I65" s="55"/>
      <c r="J65" s="55"/>
    </row>
    <row r="66" spans="1:10" x14ac:dyDescent="0.3">
      <c r="A66" s="70"/>
    </row>
    <row r="67" spans="1:10" x14ac:dyDescent="0.3">
      <c r="A67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2" orientation="portrait" r:id="rId1"/>
  <headerFooter alignWithMargins="0"/>
  <ignoredErrors>
    <ignoredError sqref="B10:B16 G10:G16 B17:B43 G17:G43 B48:B61 G48:G61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O93"/>
  <sheetViews>
    <sheetView topLeftCell="A70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2" width="5.26953125" style="1" customWidth="1"/>
    <col min="13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88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89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76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91"/>
      <c r="G4" s="92"/>
      <c r="H4" s="92"/>
      <c r="I4" s="70"/>
      <c r="J4" s="70"/>
      <c r="K4" s="75" t="s">
        <v>77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90"/>
    </row>
    <row r="6" spans="1:11" ht="15" customHeight="1" x14ac:dyDescent="0.35">
      <c r="A6" s="76" t="s">
        <v>198</v>
      </c>
      <c r="B6" s="76"/>
      <c r="C6" s="76"/>
      <c r="D6" s="72"/>
      <c r="E6" s="72"/>
      <c r="F6" s="93"/>
      <c r="G6" s="93"/>
      <c r="H6" s="93"/>
      <c r="I6" s="94"/>
      <c r="J6" s="95"/>
      <c r="K6" s="96"/>
    </row>
    <row r="7" spans="1:11" ht="3" customHeight="1" x14ac:dyDescent="0.35">
      <c r="A7" s="76"/>
      <c r="B7" s="76"/>
      <c r="C7" s="76"/>
      <c r="D7" s="72"/>
      <c r="E7" s="72"/>
      <c r="F7" s="93"/>
      <c r="G7" s="93"/>
      <c r="H7" s="93"/>
      <c r="I7" s="94"/>
      <c r="J7" s="95"/>
      <c r="K7" s="96"/>
    </row>
    <row r="8" spans="1:11" ht="15" customHeight="1" x14ac:dyDescent="0.35">
      <c r="A8" s="76"/>
      <c r="B8" s="427" t="s">
        <v>46</v>
      </c>
      <c r="C8" s="427"/>
      <c r="D8" s="72"/>
      <c r="E8" s="72"/>
      <c r="F8" s="93"/>
      <c r="G8" s="427" t="s">
        <v>46</v>
      </c>
      <c r="H8" s="427"/>
      <c r="I8" s="94"/>
      <c r="J8" s="95"/>
      <c r="K8" s="96"/>
    </row>
    <row r="9" spans="1:11" s="18" customFormat="1" ht="15" customHeight="1" x14ac:dyDescent="0.35">
      <c r="A9" s="196" t="s">
        <v>3</v>
      </c>
      <c r="B9" s="10" t="e">
        <f>Sept.!B9+31</f>
        <v>#REF!</v>
      </c>
      <c r="C9" s="11" t="e">
        <f>Sept.!C9+31</f>
        <v>#REF!</v>
      </c>
      <c r="D9" s="12" t="e">
        <f>Sept.!D9+31</f>
        <v>#REF!</v>
      </c>
      <c r="E9" s="13" t="e">
        <f>Sept.!E9+31</f>
        <v>#REF!</v>
      </c>
      <c r="F9" s="14" t="s">
        <v>4</v>
      </c>
      <c r="G9" s="15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 t="e">
        <f t="shared" ref="B10:B47" si="0">D10/$D$51*100</f>
        <v>#DIV/0!</v>
      </c>
      <c r="C10" s="163">
        <f t="shared" ref="C10:C47" si="1">E10/$E$51*100</f>
        <v>0.84862932061978547</v>
      </c>
      <c r="D10" s="164">
        <f>I10-Sept.!I10</f>
        <v>0</v>
      </c>
      <c r="E10" s="165">
        <f>J10-Sept.!J10</f>
        <v>178</v>
      </c>
      <c r="F10" s="166">
        <f t="shared" ref="F10:F49" si="2">IF(E10&gt;0,(D10*100/E10)-100," ")</f>
        <v>-100</v>
      </c>
      <c r="G10" s="167" t="e">
        <f t="shared" ref="G10:G47" si="3">I10/$I$51*100</f>
        <v>#DIV/0!</v>
      </c>
      <c r="H10" s="168">
        <f t="shared" ref="H10:H47" si="4">J10/$J$51*100</f>
        <v>0.79065306100330035</v>
      </c>
      <c r="I10" s="169"/>
      <c r="J10" s="170">
        <v>1459</v>
      </c>
      <c r="K10" s="171">
        <f t="shared" ref="K10:K49" si="5">IF(J10&gt;0,(I10*100/J10)-100," ")</f>
        <v>-100</v>
      </c>
    </row>
    <row r="11" spans="1:11" ht="15" customHeight="1" x14ac:dyDescent="0.35">
      <c r="A11" s="29" t="s">
        <v>56</v>
      </c>
      <c r="B11" s="19" t="e">
        <f t="shared" si="0"/>
        <v>#DIV/0!</v>
      </c>
      <c r="C11" s="20">
        <f t="shared" si="1"/>
        <v>4.7675804529201428E-3</v>
      </c>
      <c r="D11" s="26">
        <f>I11-Sept.!I11</f>
        <v>0</v>
      </c>
      <c r="E11" s="27">
        <f>J11-Sept.!J11</f>
        <v>1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3.4140605101581845E-2</v>
      </c>
      <c r="I11" s="25"/>
      <c r="J11" s="28">
        <v>63</v>
      </c>
      <c r="K11" s="24">
        <f t="shared" si="5"/>
        <v>-100</v>
      </c>
    </row>
    <row r="12" spans="1:11" ht="15" customHeight="1" x14ac:dyDescent="0.35">
      <c r="A12" s="169" t="s">
        <v>6</v>
      </c>
      <c r="B12" s="173" t="e">
        <f t="shared" si="0"/>
        <v>#DIV/0!</v>
      </c>
      <c r="C12" s="163">
        <f t="shared" si="1"/>
        <v>3.8140643623361142E-2</v>
      </c>
      <c r="D12" s="164">
        <f>I12-Sept.!I12</f>
        <v>0</v>
      </c>
      <c r="E12" s="165">
        <f>J12-Sept.!J12</f>
        <v>8</v>
      </c>
      <c r="F12" s="166">
        <f t="shared" si="2"/>
        <v>-100</v>
      </c>
      <c r="G12" s="167" t="e">
        <f t="shared" si="3"/>
        <v>#DIV/0!</v>
      </c>
      <c r="H12" s="168">
        <f t="shared" si="4"/>
        <v>5.2023779202410442E-2</v>
      </c>
      <c r="I12" s="169"/>
      <c r="J12" s="170">
        <v>96</v>
      </c>
      <c r="K12" s="171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#DIV/0!</v>
      </c>
      <c r="C13" s="20">
        <f t="shared" si="1"/>
        <v>7.6138259833134683</v>
      </c>
      <c r="D13" s="26">
        <f>I13-Sept.!I13</f>
        <v>0</v>
      </c>
      <c r="E13" s="27">
        <f>J13-Sept.!J13</f>
        <v>1597</v>
      </c>
      <c r="F13" s="21">
        <f t="shared" si="2"/>
        <v>-100</v>
      </c>
      <c r="G13" s="22" t="e">
        <f t="shared" si="3"/>
        <v>#DIV/0!</v>
      </c>
      <c r="H13" s="23">
        <f t="shared" si="4"/>
        <v>6.1003300258493152</v>
      </c>
      <c r="I13" s="25"/>
      <c r="J13" s="28">
        <v>11257</v>
      </c>
      <c r="K13" s="24">
        <f t="shared" si="5"/>
        <v>-100</v>
      </c>
    </row>
    <row r="14" spans="1:11" ht="15" customHeight="1" x14ac:dyDescent="0.35">
      <c r="A14" s="172" t="s">
        <v>8</v>
      </c>
      <c r="B14" s="173" t="e">
        <f t="shared" si="0"/>
        <v>#DIV/0!</v>
      </c>
      <c r="C14" s="163">
        <f t="shared" si="1"/>
        <v>8.3337306317044106</v>
      </c>
      <c r="D14" s="164">
        <f>I14-Sept.!I14</f>
        <v>0</v>
      </c>
      <c r="E14" s="165">
        <f>J14-Sept.!J14</f>
        <v>1748</v>
      </c>
      <c r="F14" s="166">
        <f t="shared" si="2"/>
        <v>-100</v>
      </c>
      <c r="G14" s="167" t="e">
        <f t="shared" si="3"/>
        <v>#DIV/0!</v>
      </c>
      <c r="H14" s="168">
        <f t="shared" si="4"/>
        <v>8.8418748069430073</v>
      </c>
      <c r="I14" s="169"/>
      <c r="J14" s="170">
        <v>16316</v>
      </c>
      <c r="K14" s="171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#DIV/0!</v>
      </c>
      <c r="C15" s="20">
        <f t="shared" si="1"/>
        <v>4.2908224076281289E-2</v>
      </c>
      <c r="D15" s="26">
        <f>I15-Sept.!I15</f>
        <v>0</v>
      </c>
      <c r="E15" s="27">
        <f>J15-Sept.!J15</f>
        <v>9</v>
      </c>
      <c r="F15" s="21">
        <f t="shared" si="2"/>
        <v>-100</v>
      </c>
      <c r="G15" s="22" t="e">
        <f t="shared" si="3"/>
        <v>#DIV/0!</v>
      </c>
      <c r="H15" s="23">
        <f t="shared" si="4"/>
        <v>2.3302317767746342E-2</v>
      </c>
      <c r="I15" s="25"/>
      <c r="J15" s="28">
        <v>43</v>
      </c>
      <c r="K15" s="24">
        <f t="shared" si="5"/>
        <v>-100</v>
      </c>
    </row>
    <row r="16" spans="1:11" ht="15" customHeight="1" x14ac:dyDescent="0.35">
      <c r="A16" s="169" t="s">
        <v>11</v>
      </c>
      <c r="B16" s="173" t="e">
        <f t="shared" si="0"/>
        <v>#DIV/0!</v>
      </c>
      <c r="C16" s="163">
        <f t="shared" si="1"/>
        <v>1.2538736591179978</v>
      </c>
      <c r="D16" s="164">
        <f>I16-Sept.!I16</f>
        <v>0</v>
      </c>
      <c r="E16" s="165">
        <f>J16-Sept.!J16</f>
        <v>263</v>
      </c>
      <c r="F16" s="166">
        <f t="shared" si="2"/>
        <v>-100</v>
      </c>
      <c r="G16" s="167" t="e">
        <f t="shared" si="3"/>
        <v>#DIV/0!</v>
      </c>
      <c r="H16" s="168">
        <f t="shared" si="4"/>
        <v>1.5319919146376491</v>
      </c>
      <c r="I16" s="169"/>
      <c r="J16" s="170">
        <v>2827</v>
      </c>
      <c r="K16" s="171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3.5995232419547079</v>
      </c>
      <c r="D17" s="26">
        <f>I17-Sept.!I17</f>
        <v>0</v>
      </c>
      <c r="E17" s="27">
        <f>J17-Sept.!J17</f>
        <v>755</v>
      </c>
      <c r="F17" s="21">
        <f t="shared" si="2"/>
        <v>-100</v>
      </c>
      <c r="G17" s="22" t="e">
        <f t="shared" si="3"/>
        <v>#DIV/0!</v>
      </c>
      <c r="H17" s="23">
        <f t="shared" si="4"/>
        <v>2.7431705241937667</v>
      </c>
      <c r="I17" s="25"/>
      <c r="J17" s="28">
        <v>5062</v>
      </c>
      <c r="K17" s="24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#DIV/0!</v>
      </c>
      <c r="C18" s="163">
        <f t="shared" si="1"/>
        <v>0.18116805721096543</v>
      </c>
      <c r="D18" s="164">
        <f>I18-Sept.!I18</f>
        <v>0</v>
      </c>
      <c r="E18" s="165">
        <f>J18-Sept.!J18</f>
        <v>38</v>
      </c>
      <c r="F18" s="166">
        <f t="shared" ref="F18" si="7">IF(E18&gt;0,(D18*100/E18)-100," ")</f>
        <v>-100</v>
      </c>
      <c r="G18" s="167" t="e">
        <f t="shared" si="3"/>
        <v>#DIV/0!</v>
      </c>
      <c r="H18" s="168">
        <f t="shared" si="4"/>
        <v>0.24169380754453179</v>
      </c>
      <c r="I18" s="169"/>
      <c r="J18" s="170">
        <v>446</v>
      </c>
      <c r="K18" s="171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2.9749702026221692</v>
      </c>
      <c r="D19" s="26">
        <f>I19-Sept.!I19</f>
        <v>0</v>
      </c>
      <c r="E19" s="27">
        <f>J19-Sept.!J19</f>
        <v>624</v>
      </c>
      <c r="F19" s="21">
        <f t="shared" si="2"/>
        <v>-100</v>
      </c>
      <c r="G19" s="22" t="e">
        <f t="shared" si="3"/>
        <v>#DIV/0!</v>
      </c>
      <c r="H19" s="23">
        <f t="shared" si="4"/>
        <v>2.6597157117232335</v>
      </c>
      <c r="I19" s="25"/>
      <c r="J19" s="28">
        <v>4908</v>
      </c>
      <c r="K19" s="24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#DIV/0!</v>
      </c>
      <c r="C20" s="163">
        <f t="shared" si="1"/>
        <v>3.7663885578069127</v>
      </c>
      <c r="D20" s="164">
        <f>I20-Sept.!I20</f>
        <v>0</v>
      </c>
      <c r="E20" s="165">
        <f>J20-Sept.!J20</f>
        <v>790</v>
      </c>
      <c r="F20" s="166">
        <f t="shared" si="2"/>
        <v>-100</v>
      </c>
      <c r="G20" s="167" t="e">
        <f t="shared" si="3"/>
        <v>#DIV/0!</v>
      </c>
      <c r="H20" s="168">
        <f t="shared" si="4"/>
        <v>4.1694891373265195</v>
      </c>
      <c r="I20" s="169"/>
      <c r="J20" s="170">
        <v>7694</v>
      </c>
      <c r="K20" s="171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1.5113230035756855</v>
      </c>
      <c r="D21" s="26">
        <f>I21-Sept.!I21</f>
        <v>0</v>
      </c>
      <c r="E21" s="27">
        <f>J21-Sept.!J21</f>
        <v>317</v>
      </c>
      <c r="F21" s="21">
        <f t="shared" si="2"/>
        <v>-100</v>
      </c>
      <c r="G21" s="22" t="e">
        <f t="shared" si="3"/>
        <v>#DIV/0!</v>
      </c>
      <c r="H21" s="23">
        <f t="shared" si="4"/>
        <v>0.8269613235716492</v>
      </c>
      <c r="I21" s="25"/>
      <c r="J21" s="28">
        <v>1526</v>
      </c>
      <c r="K21" s="24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#DIV/0!</v>
      </c>
      <c r="C22" s="163">
        <f t="shared" si="1"/>
        <v>3.3802145411203814</v>
      </c>
      <c r="D22" s="164">
        <f>I22-Sept.!I22</f>
        <v>0</v>
      </c>
      <c r="E22" s="165">
        <f>J22-Sept.!J22</f>
        <v>709</v>
      </c>
      <c r="F22" s="166">
        <f t="shared" si="2"/>
        <v>-100</v>
      </c>
      <c r="G22" s="167" t="e">
        <f t="shared" si="3"/>
        <v>#DIV/0!</v>
      </c>
      <c r="H22" s="168">
        <f t="shared" si="4"/>
        <v>2.7480477534939931</v>
      </c>
      <c r="I22" s="169"/>
      <c r="J22" s="170">
        <v>5071</v>
      </c>
      <c r="K22" s="171">
        <f t="shared" si="5"/>
        <v>-100</v>
      </c>
    </row>
    <row r="23" spans="1:11" ht="15" customHeight="1" x14ac:dyDescent="0.35">
      <c r="A23" s="30" t="s">
        <v>48</v>
      </c>
      <c r="B23" s="19" t="e">
        <f t="shared" si="0"/>
        <v>#DIV/0!</v>
      </c>
      <c r="C23" s="20">
        <f t="shared" si="1"/>
        <v>0.33373063170441003</v>
      </c>
      <c r="D23" s="26">
        <f>I23-Sept.!I23</f>
        <v>0</v>
      </c>
      <c r="E23" s="27">
        <f>J23-Sept.!J23</f>
        <v>70</v>
      </c>
      <c r="F23" s="21">
        <f t="shared" si="2"/>
        <v>-100</v>
      </c>
      <c r="G23" s="22" t="e">
        <f t="shared" si="3"/>
        <v>#DIV/0!</v>
      </c>
      <c r="H23" s="23">
        <f t="shared" si="4"/>
        <v>0.41564831925259171</v>
      </c>
      <c r="I23" s="25"/>
      <c r="J23" s="28">
        <v>767</v>
      </c>
      <c r="K23" s="24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#DIV/0!</v>
      </c>
      <c r="C24" s="163">
        <f t="shared" si="1"/>
        <v>1.4445768772348033</v>
      </c>
      <c r="D24" s="164">
        <f>I24-Sept.!I24</f>
        <v>0</v>
      </c>
      <c r="E24" s="165">
        <f>J24-Sept.!J24</f>
        <v>303</v>
      </c>
      <c r="F24" s="166">
        <f t="shared" si="2"/>
        <v>-100</v>
      </c>
      <c r="G24" s="167" t="e">
        <f t="shared" si="3"/>
        <v>#DIV/0!</v>
      </c>
      <c r="H24" s="168">
        <f t="shared" si="4"/>
        <v>1.5021866244696014</v>
      </c>
      <c r="I24" s="169"/>
      <c r="J24" s="170">
        <v>2772</v>
      </c>
      <c r="K24" s="171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1.4970202622169249</v>
      </c>
      <c r="D25" s="26">
        <f>I25-Sept.!I25</f>
        <v>0</v>
      </c>
      <c r="E25" s="27">
        <f>J25-Sept.!J25</f>
        <v>314</v>
      </c>
      <c r="F25" s="21">
        <f t="shared" si="2"/>
        <v>-100</v>
      </c>
      <c r="G25" s="22" t="e">
        <f t="shared" si="3"/>
        <v>#DIV/0!</v>
      </c>
      <c r="H25" s="23">
        <f t="shared" si="4"/>
        <v>1.5092315112365944</v>
      </c>
      <c r="I25" s="25"/>
      <c r="J25" s="28">
        <v>2785</v>
      </c>
      <c r="K25" s="24">
        <f t="shared" si="5"/>
        <v>-100</v>
      </c>
    </row>
    <row r="26" spans="1:11" ht="15" customHeight="1" x14ac:dyDescent="0.35">
      <c r="A26" s="172" t="s">
        <v>60</v>
      </c>
      <c r="B26" s="173" t="e">
        <f t="shared" si="0"/>
        <v>#DIV/0!</v>
      </c>
      <c r="C26" s="163">
        <f t="shared" si="1"/>
        <v>0.9964243146603099</v>
      </c>
      <c r="D26" s="164">
        <f>I26-Sept.!I26</f>
        <v>0</v>
      </c>
      <c r="E26" s="165">
        <f>J26-Sept.!J26</f>
        <v>209</v>
      </c>
      <c r="F26" s="166">
        <f t="shared" si="2"/>
        <v>-100</v>
      </c>
      <c r="G26" s="167" t="e">
        <f t="shared" si="3"/>
        <v>#DIV/0!</v>
      </c>
      <c r="H26" s="168">
        <f t="shared" si="4"/>
        <v>1.0253019817808389</v>
      </c>
      <c r="I26" s="169"/>
      <c r="J26" s="170">
        <v>1892</v>
      </c>
      <c r="K26" s="171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0.16209773539928488</v>
      </c>
      <c r="D27" s="26">
        <f>I27-Sept.!I27</f>
        <v>0</v>
      </c>
      <c r="E27" s="27">
        <f>J27-Sept.!J27</f>
        <v>34</v>
      </c>
      <c r="F27" s="21">
        <f t="shared" si="2"/>
        <v>-100</v>
      </c>
      <c r="G27" s="22" t="e">
        <f t="shared" si="3"/>
        <v>#DIV/0!</v>
      </c>
      <c r="H27" s="23">
        <f t="shared" si="4"/>
        <v>0.26066081037874395</v>
      </c>
      <c r="I27" s="25"/>
      <c r="J27" s="28">
        <v>481</v>
      </c>
      <c r="K27" s="24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#DIV/0!</v>
      </c>
      <c r="C28" s="163">
        <f t="shared" si="1"/>
        <v>0.10488676996424315</v>
      </c>
      <c r="D28" s="164">
        <f>I28-Sept.!I28</f>
        <v>0</v>
      </c>
      <c r="E28" s="165">
        <f>J28-Sept.!J28</f>
        <v>22</v>
      </c>
      <c r="F28" s="166">
        <f t="shared" si="2"/>
        <v>-100</v>
      </c>
      <c r="G28" s="167" t="e">
        <f t="shared" si="3"/>
        <v>#DIV/0!</v>
      </c>
      <c r="H28" s="168">
        <f t="shared" si="4"/>
        <v>9.1041613604218266E-2</v>
      </c>
      <c r="I28" s="169"/>
      <c r="J28" s="170">
        <v>168</v>
      </c>
      <c r="K28" s="171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2.1835518474374251</v>
      </c>
      <c r="D29" s="26">
        <f>I29-Sept.!I29</f>
        <v>0</v>
      </c>
      <c r="E29" s="27">
        <f>J29-Sept.!J29</f>
        <v>458</v>
      </c>
      <c r="F29" s="21">
        <f t="shared" si="2"/>
        <v>-100</v>
      </c>
      <c r="G29" s="22" t="e">
        <f t="shared" si="3"/>
        <v>#DIV/0!</v>
      </c>
      <c r="H29" s="23">
        <f t="shared" si="4"/>
        <v>1.9785293527916719</v>
      </c>
      <c r="I29" s="25"/>
      <c r="J29" s="28">
        <v>3651</v>
      </c>
      <c r="K29" s="24">
        <f t="shared" si="5"/>
        <v>-100</v>
      </c>
    </row>
    <row r="30" spans="1:11" ht="15" customHeight="1" x14ac:dyDescent="0.35">
      <c r="A30" s="172" t="s">
        <v>104</v>
      </c>
      <c r="B30" s="173" t="e">
        <f t="shared" si="0"/>
        <v>#DIV/0!</v>
      </c>
      <c r="C30" s="163">
        <f t="shared" si="1"/>
        <v>9.6209773539928491</v>
      </c>
      <c r="D30" s="164">
        <f>I30-Sept.!I30</f>
        <v>0</v>
      </c>
      <c r="E30" s="165">
        <f>J30-Sept.!J30</f>
        <v>2018</v>
      </c>
      <c r="F30" s="166">
        <f t="shared" si="2"/>
        <v>-100</v>
      </c>
      <c r="G30" s="167" t="e">
        <f t="shared" si="3"/>
        <v>#DIV/0!</v>
      </c>
      <c r="H30" s="168">
        <f t="shared" si="4"/>
        <v>10.01782898266416</v>
      </c>
      <c r="I30" s="169"/>
      <c r="J30" s="170">
        <v>18486</v>
      </c>
      <c r="K30" s="171">
        <f t="shared" si="5"/>
        <v>-100</v>
      </c>
    </row>
    <row r="31" spans="1:11" ht="15" customHeight="1" x14ac:dyDescent="0.35">
      <c r="A31" s="30" t="s">
        <v>59</v>
      </c>
      <c r="B31" s="19" t="e">
        <f t="shared" si="0"/>
        <v>#DIV/0!</v>
      </c>
      <c r="C31" s="20">
        <f t="shared" si="1"/>
        <v>2.0977353992848631</v>
      </c>
      <c r="D31" s="26">
        <f>I31-Sept.!I31</f>
        <v>0</v>
      </c>
      <c r="E31" s="27">
        <f>J31-Sept.!J31</f>
        <v>440</v>
      </c>
      <c r="F31" s="21">
        <f t="shared" si="2"/>
        <v>-100</v>
      </c>
      <c r="G31" s="22" t="e">
        <f t="shared" si="3"/>
        <v>#DIV/0!</v>
      </c>
      <c r="H31" s="23">
        <f t="shared" si="4"/>
        <v>2.1031696571307803</v>
      </c>
      <c r="I31" s="25"/>
      <c r="J31" s="28">
        <v>3881</v>
      </c>
      <c r="K31" s="24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#DIV/0!</v>
      </c>
      <c r="C32" s="163">
        <f t="shared" si="1"/>
        <v>0.99165673420738987</v>
      </c>
      <c r="D32" s="164">
        <f>I32-Sept.!I32</f>
        <v>0</v>
      </c>
      <c r="E32" s="165">
        <f>J32-Sept.!J32</f>
        <v>208</v>
      </c>
      <c r="F32" s="166">
        <f t="shared" si="2"/>
        <v>-100</v>
      </c>
      <c r="G32" s="167" t="e">
        <f t="shared" si="3"/>
        <v>#DIV/0!</v>
      </c>
      <c r="H32" s="168">
        <f t="shared" si="4"/>
        <v>1.5986473817407372</v>
      </c>
      <c r="I32" s="169"/>
      <c r="J32" s="170">
        <v>2950</v>
      </c>
      <c r="K32" s="171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1.2252681764004767</v>
      </c>
      <c r="D33" s="26">
        <f>I33-Sept.!I33</f>
        <v>0</v>
      </c>
      <c r="E33" s="27">
        <f>J33-Sept.!J33</f>
        <v>257</v>
      </c>
      <c r="F33" s="21">
        <f t="shared" si="2"/>
        <v>-100</v>
      </c>
      <c r="G33" s="22" t="e">
        <f t="shared" si="3"/>
        <v>#DIV/0!</v>
      </c>
      <c r="H33" s="23">
        <f t="shared" si="4"/>
        <v>1.2361066704239396</v>
      </c>
      <c r="I33" s="25"/>
      <c r="J33" s="28">
        <v>2281</v>
      </c>
      <c r="K33" s="24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#DIV/0!</v>
      </c>
      <c r="C34" s="163">
        <f t="shared" si="1"/>
        <v>1.706793802145411</v>
      </c>
      <c r="D34" s="164">
        <f>I34-Sept.!I34</f>
        <v>0</v>
      </c>
      <c r="E34" s="165">
        <f>J34-Sept.!J34</f>
        <v>358</v>
      </c>
      <c r="F34" s="166">
        <f t="shared" si="2"/>
        <v>-100</v>
      </c>
      <c r="G34" s="167" t="e">
        <f t="shared" si="3"/>
        <v>#DIV/0!</v>
      </c>
      <c r="H34" s="168">
        <f t="shared" si="4"/>
        <v>2.0316369607274658</v>
      </c>
      <c r="I34" s="169"/>
      <c r="J34" s="170">
        <v>3749</v>
      </c>
      <c r="K34" s="171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2.3980929678188319</v>
      </c>
      <c r="D35" s="26">
        <f>I35-Sept.!I35</f>
        <v>0</v>
      </c>
      <c r="E35" s="27">
        <f>J35-Sept.!J35</f>
        <v>503</v>
      </c>
      <c r="F35" s="21">
        <f t="shared" si="2"/>
        <v>-100</v>
      </c>
      <c r="G35" s="22" t="e">
        <f t="shared" si="3"/>
        <v>#DIV/0!</v>
      </c>
      <c r="H35" s="23">
        <f t="shared" si="4"/>
        <v>2.7751434718285819</v>
      </c>
      <c r="I35" s="25"/>
      <c r="J35" s="28">
        <v>5121</v>
      </c>
      <c r="K35" s="24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#DIV/0!</v>
      </c>
      <c r="C36" s="163">
        <f t="shared" si="1"/>
        <v>1.5542312276519665</v>
      </c>
      <c r="D36" s="164">
        <f>I36-Sept.!I36</f>
        <v>0</v>
      </c>
      <c r="E36" s="165">
        <f>J36-Sept.!J36</f>
        <v>326</v>
      </c>
      <c r="F36" s="166">
        <f t="shared" si="2"/>
        <v>-100</v>
      </c>
      <c r="G36" s="167" t="e">
        <f t="shared" si="3"/>
        <v>#DIV/0!</v>
      </c>
      <c r="H36" s="168">
        <f t="shared" si="4"/>
        <v>1.6392909592426206</v>
      </c>
      <c r="I36" s="169"/>
      <c r="J36" s="170">
        <v>3025</v>
      </c>
      <c r="K36" s="171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4.9010727056019068</v>
      </c>
      <c r="D37" s="26">
        <f>I37-Sept.!I37</f>
        <v>0</v>
      </c>
      <c r="E37" s="27">
        <f>J37-Sept.!J37</f>
        <v>1028</v>
      </c>
      <c r="F37" s="21">
        <f t="shared" si="2"/>
        <v>-100</v>
      </c>
      <c r="G37" s="22" t="e">
        <f t="shared" si="3"/>
        <v>#DIV/0!</v>
      </c>
      <c r="H37" s="23">
        <f t="shared" si="4"/>
        <v>4.8831903582595881</v>
      </c>
      <c r="I37" s="25"/>
      <c r="J37" s="28">
        <v>9011</v>
      </c>
      <c r="K37" s="24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#DIV/0!</v>
      </c>
      <c r="C38" s="163">
        <f t="shared" si="1"/>
        <v>5.2777115613825982</v>
      </c>
      <c r="D38" s="164">
        <f>I38-Sept.!I38</f>
        <v>0</v>
      </c>
      <c r="E38" s="165">
        <f>J38-Sept.!J38</f>
        <v>1107</v>
      </c>
      <c r="F38" s="166">
        <f t="shared" si="2"/>
        <v>-100</v>
      </c>
      <c r="G38" s="167" t="e">
        <f t="shared" si="3"/>
        <v>#DIV/0!</v>
      </c>
      <c r="H38" s="168">
        <f t="shared" si="4"/>
        <v>4.8279150928570269</v>
      </c>
      <c r="I38" s="169"/>
      <c r="J38" s="170">
        <v>8909</v>
      </c>
      <c r="K38" s="171">
        <f t="shared" si="5"/>
        <v>-100</v>
      </c>
    </row>
    <row r="39" spans="1:11" ht="15" customHeight="1" x14ac:dyDescent="0.35">
      <c r="A39" s="30" t="s">
        <v>58</v>
      </c>
      <c r="B39" s="19" t="e">
        <f t="shared" si="0"/>
        <v>#DIV/0!</v>
      </c>
      <c r="C39" s="20">
        <f t="shared" si="1"/>
        <v>8.2145411203814067</v>
      </c>
      <c r="D39" s="26">
        <f>I39-Sept.!I39</f>
        <v>0</v>
      </c>
      <c r="E39" s="27">
        <f>J39-Sept.!J39</f>
        <v>1723</v>
      </c>
      <c r="F39" s="21">
        <f t="shared" si="2"/>
        <v>-100</v>
      </c>
      <c r="G39" s="22" t="e">
        <f t="shared" si="3"/>
        <v>#DIV/0!</v>
      </c>
      <c r="H39" s="23">
        <f t="shared" si="4"/>
        <v>8.1433471882773087</v>
      </c>
      <c r="I39" s="25"/>
      <c r="J39" s="28">
        <v>15027</v>
      </c>
      <c r="K39" s="24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#DIV/0!</v>
      </c>
      <c r="C40" s="163">
        <f t="shared" si="1"/>
        <v>0.13825983313468415</v>
      </c>
      <c r="D40" s="164">
        <f>I40-Sept.!I40</f>
        <v>0</v>
      </c>
      <c r="E40" s="165">
        <f>J40-Sept.!J40</f>
        <v>29</v>
      </c>
      <c r="F40" s="166">
        <f t="shared" si="2"/>
        <v>-100</v>
      </c>
      <c r="G40" s="167" t="e">
        <f t="shared" si="3"/>
        <v>#DIV/0!</v>
      </c>
      <c r="H40" s="168">
        <f t="shared" si="4"/>
        <v>0.18208322720843653</v>
      </c>
      <c r="I40" s="169"/>
      <c r="J40" s="170">
        <v>336</v>
      </c>
      <c r="K40" s="171">
        <f t="shared" si="5"/>
        <v>-100</v>
      </c>
    </row>
    <row r="41" spans="1:11" ht="15" customHeight="1" x14ac:dyDescent="0.35">
      <c r="A41" s="30" t="s">
        <v>61</v>
      </c>
      <c r="B41" s="19" t="e">
        <f t="shared" si="0"/>
        <v>#DIV/0!</v>
      </c>
      <c r="C41" s="20">
        <f t="shared" si="1"/>
        <v>9.5351609058402856E-3</v>
      </c>
      <c r="D41" s="26">
        <f>I41-Sept.!I41</f>
        <v>0</v>
      </c>
      <c r="E41" s="27">
        <f>J41-Sept.!J41</f>
        <v>2</v>
      </c>
      <c r="F41" s="21">
        <f t="shared" si="2"/>
        <v>-100</v>
      </c>
      <c r="G41" s="22" t="e">
        <f t="shared" si="3"/>
        <v>#DIV/0!</v>
      </c>
      <c r="H41" s="23">
        <f t="shared" si="4"/>
        <v>7.5868011336848546E-3</v>
      </c>
      <c r="I41" s="25"/>
      <c r="J41" s="28">
        <v>14</v>
      </c>
      <c r="K41" s="24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#DIV/0!</v>
      </c>
      <c r="C42" s="163">
        <f t="shared" si="1"/>
        <v>1.0107270560190702</v>
      </c>
      <c r="D42" s="164">
        <f>I42-Sept.!I42</f>
        <v>0</v>
      </c>
      <c r="E42" s="165">
        <f>J42-Sept.!J42</f>
        <v>212</v>
      </c>
      <c r="F42" s="166">
        <f t="shared" si="2"/>
        <v>-100</v>
      </c>
      <c r="G42" s="167" t="e">
        <f t="shared" si="3"/>
        <v>#DIV/0!</v>
      </c>
      <c r="H42" s="168">
        <f t="shared" si="4"/>
        <v>0.73862928180088983</v>
      </c>
      <c r="I42" s="169"/>
      <c r="J42" s="170">
        <v>1363</v>
      </c>
      <c r="K42" s="171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2.7461263408820025</v>
      </c>
      <c r="D43" s="26">
        <f>I43-Sept.!I43</f>
        <v>0</v>
      </c>
      <c r="E43" s="27">
        <f>J43-Sept.!J43</f>
        <v>576</v>
      </c>
      <c r="F43" s="21">
        <f t="shared" si="2"/>
        <v>-100</v>
      </c>
      <c r="G43" s="22" t="e">
        <f t="shared" si="3"/>
        <v>#DIV/0!</v>
      </c>
      <c r="H43" s="23">
        <f t="shared" si="4"/>
        <v>1.831128645051509</v>
      </c>
      <c r="I43" s="25"/>
      <c r="J43" s="28">
        <v>3379</v>
      </c>
      <c r="K43" s="24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#DIV/0!</v>
      </c>
      <c r="C44" s="163">
        <f t="shared" si="1"/>
        <v>0.49106078665077474</v>
      </c>
      <c r="D44" s="164">
        <f>I44-Sept.!I44</f>
        <v>0</v>
      </c>
      <c r="E44" s="165">
        <f>J44-Sept.!J44</f>
        <v>103</v>
      </c>
      <c r="F44" s="166">
        <f t="shared" ref="F44:F47" si="9">IF(E44&gt;0,(D44*100/E44)-100," ")</f>
        <v>-100</v>
      </c>
      <c r="G44" s="167" t="e">
        <f t="shared" si="3"/>
        <v>#DIV/0!</v>
      </c>
      <c r="H44" s="168">
        <f t="shared" si="4"/>
        <v>2.0668613945624315</v>
      </c>
      <c r="I44" s="169"/>
      <c r="J44" s="170">
        <v>3814</v>
      </c>
      <c r="K44" s="171">
        <f t="shared" ref="K44:K47" si="10">IF(J44&gt;0,(I44*100/J44)-100," ")</f>
        <v>-100</v>
      </c>
    </row>
    <row r="45" spans="1:11" ht="15" customHeight="1" x14ac:dyDescent="0.35">
      <c r="A45" s="30" t="s">
        <v>205</v>
      </c>
      <c r="B45" s="19" t="e">
        <f t="shared" si="0"/>
        <v>#DIV/0!</v>
      </c>
      <c r="C45" s="20">
        <f t="shared" si="1"/>
        <v>3.2133492252681766</v>
      </c>
      <c r="D45" s="26">
        <f>I45-Sept.!I45</f>
        <v>0</v>
      </c>
      <c r="E45" s="27">
        <f>J45-Sept.!J45</f>
        <v>674</v>
      </c>
      <c r="F45" s="21">
        <f t="shared" si="9"/>
        <v>-100</v>
      </c>
      <c r="G45" s="22" t="e">
        <f t="shared" si="3"/>
        <v>#DIV/0!</v>
      </c>
      <c r="H45" s="23">
        <f t="shared" si="4"/>
        <v>3.8172447989768656</v>
      </c>
      <c r="I45" s="25"/>
      <c r="J45" s="28">
        <v>7044</v>
      </c>
      <c r="K45" s="24">
        <f t="shared" si="10"/>
        <v>-100</v>
      </c>
    </row>
    <row r="46" spans="1:11" ht="15" customHeight="1" x14ac:dyDescent="0.35">
      <c r="A46" s="172" t="s">
        <v>206</v>
      </c>
      <c r="B46" s="173" t="e">
        <f t="shared" si="0"/>
        <v>#DIV/0!</v>
      </c>
      <c r="C46" s="163">
        <f t="shared" si="1"/>
        <v>10.269368295589988</v>
      </c>
      <c r="D46" s="164">
        <f>I46-Sept.!I46</f>
        <v>0</v>
      </c>
      <c r="E46" s="165">
        <f>J46-Sept.!J46</f>
        <v>2154</v>
      </c>
      <c r="F46" s="166">
        <f t="shared" si="9"/>
        <v>-100</v>
      </c>
      <c r="G46" s="167" t="e">
        <f t="shared" si="3"/>
        <v>#DIV/0!</v>
      </c>
      <c r="H46" s="168">
        <f t="shared" si="4"/>
        <v>10.385788837647874</v>
      </c>
      <c r="I46" s="169"/>
      <c r="J46" s="170">
        <v>19165</v>
      </c>
      <c r="K46" s="171">
        <f t="shared" si="10"/>
        <v>-100</v>
      </c>
    </row>
    <row r="47" spans="1:11" ht="15" customHeight="1" x14ac:dyDescent="0.35">
      <c r="A47" s="30" t="s">
        <v>207</v>
      </c>
      <c r="B47" s="19" t="e">
        <f t="shared" si="0"/>
        <v>#DIV/0!</v>
      </c>
      <c r="C47" s="20">
        <f t="shared" si="1"/>
        <v>3.3754469606674617</v>
      </c>
      <c r="D47" s="26">
        <f>I47-Sept.!I47</f>
        <v>0</v>
      </c>
      <c r="E47" s="27">
        <f>J47-Sept.!J47</f>
        <v>708</v>
      </c>
      <c r="F47" s="21">
        <f t="shared" si="9"/>
        <v>-100</v>
      </c>
      <c r="G47" s="22" t="e">
        <f t="shared" si="3"/>
        <v>#DIV/0!</v>
      </c>
      <c r="H47" s="23">
        <f t="shared" si="4"/>
        <v>3.5246110409633067</v>
      </c>
      <c r="I47" s="25"/>
      <c r="J47" s="28">
        <v>6504</v>
      </c>
      <c r="K47" s="24">
        <f t="shared" si="10"/>
        <v>-100</v>
      </c>
    </row>
    <row r="48" spans="1:11" ht="3" customHeight="1" x14ac:dyDescent="0.35">
      <c r="A48" s="340"/>
      <c r="B48" s="341"/>
      <c r="C48" s="31"/>
      <c r="D48" s="342"/>
      <c r="E48" s="343"/>
      <c r="F48" s="344"/>
      <c r="G48" s="32"/>
      <c r="H48" s="31"/>
      <c r="I48" s="340"/>
      <c r="J48" s="345"/>
      <c r="K48" s="157"/>
    </row>
    <row r="49" spans="1:15" ht="15" customHeight="1" x14ac:dyDescent="0.35">
      <c r="A49" s="172" t="s">
        <v>32</v>
      </c>
      <c r="B49" s="173" t="e">
        <f>D49/$D$51*100</f>
        <v>#DIV/0!</v>
      </c>
      <c r="C49" s="163">
        <f>E49/$E$51*100</f>
        <v>0.4862932061978546</v>
      </c>
      <c r="D49" s="164">
        <f>I49-Sept.!I49</f>
        <v>0</v>
      </c>
      <c r="E49" s="165">
        <f>J49-Sept.!J49</f>
        <v>102</v>
      </c>
      <c r="F49" s="166">
        <f t="shared" si="2"/>
        <v>-100</v>
      </c>
      <c r="G49" s="167" t="e">
        <f>I49/$I$51*100</f>
        <v>#DIV/0!</v>
      </c>
      <c r="H49" s="168">
        <f>J49/$J$51*100</f>
        <v>0.64379426762982916</v>
      </c>
      <c r="I49" s="169">
        <f>I90</f>
        <v>0</v>
      </c>
      <c r="J49" s="170">
        <f>J90</f>
        <v>1188</v>
      </c>
      <c r="K49" s="171">
        <f t="shared" si="5"/>
        <v>-100</v>
      </c>
    </row>
    <row r="50" spans="1:15" s="33" customFormat="1" ht="3" customHeight="1" x14ac:dyDescent="0.35">
      <c r="A50" s="330"/>
      <c r="B50" s="331"/>
      <c r="C50" s="332"/>
      <c r="D50" s="333"/>
      <c r="E50" s="334"/>
      <c r="F50" s="335"/>
      <c r="G50" s="336"/>
      <c r="H50" s="332"/>
      <c r="I50" s="337"/>
      <c r="J50" s="338"/>
      <c r="K50" s="339"/>
    </row>
    <row r="51" spans="1:15" s="315" customFormat="1" ht="20.149999999999999" customHeight="1" x14ac:dyDescent="0.3">
      <c r="A51" s="371" t="s">
        <v>33</v>
      </c>
      <c r="B51" s="372" t="e">
        <f>SUM(B10:B49)</f>
        <v>#DIV/0!</v>
      </c>
      <c r="C51" s="373">
        <f>SUM(C10:C49)</f>
        <v>100.00000000000001</v>
      </c>
      <c r="D51" s="374">
        <f>SUM(D10:D50)</f>
        <v>0</v>
      </c>
      <c r="E51" s="375">
        <f>SUM(E10:E50)</f>
        <v>20975</v>
      </c>
      <c r="F51" s="376">
        <f>100/E51*D51-100</f>
        <v>-100</v>
      </c>
      <c r="G51" s="377" t="e">
        <f>SUM(G10:G49)</f>
        <v>#DIV/0!</v>
      </c>
      <c r="H51" s="373">
        <f>SUM(H10:H49)</f>
        <v>100.00000000000001</v>
      </c>
      <c r="I51" s="378">
        <f>SUM(I10:I50)</f>
        <v>0</v>
      </c>
      <c r="J51" s="375">
        <f>SUM(J10:J50)</f>
        <v>184531</v>
      </c>
      <c r="K51" s="379">
        <f>100/J51*I51-100</f>
        <v>-100</v>
      </c>
    </row>
    <row r="52" spans="1:15" ht="3" customHeight="1" x14ac:dyDescent="0.3">
      <c r="A52" s="317"/>
      <c r="B52" s="317"/>
      <c r="C52" s="327"/>
      <c r="D52" s="320"/>
      <c r="E52" s="321"/>
      <c r="F52" s="322"/>
      <c r="G52" s="328"/>
      <c r="H52" s="328"/>
      <c r="I52" s="324"/>
      <c r="J52" s="321"/>
      <c r="K52" s="326"/>
      <c r="O52" s="33"/>
    </row>
    <row r="53" spans="1:15" ht="15" customHeight="1" x14ac:dyDescent="0.35">
      <c r="A53" s="276" t="s">
        <v>51</v>
      </c>
      <c r="B53" s="267" t="e">
        <f t="shared" ref="B53:B60" si="11">D53/$D$51*100</f>
        <v>#DIV/0!</v>
      </c>
      <c r="C53" s="277">
        <f t="shared" ref="C53:C60" si="12">E53/$E$51*100</f>
        <v>47.089392133492254</v>
      </c>
      <c r="D53" s="269">
        <f>I53-Sept.!I53</f>
        <v>0</v>
      </c>
      <c r="E53" s="270">
        <f>J53-Sept.!J53</f>
        <v>9877</v>
      </c>
      <c r="F53" s="271">
        <f t="shared" ref="F53:F59" si="13">100/E53*D53-100</f>
        <v>-100</v>
      </c>
      <c r="G53" s="278" t="e">
        <f t="shared" ref="G53:G60" si="14">I53/$I$51*100</f>
        <v>#DIV/0!</v>
      </c>
      <c r="H53" s="279">
        <f t="shared" ref="H53:H60" si="15">J53/$J$51*100</f>
        <v>49.827400274208671</v>
      </c>
      <c r="I53" s="273"/>
      <c r="J53" s="274">
        <v>91947</v>
      </c>
      <c r="K53" s="275">
        <f t="shared" ref="K53:K59" si="16">100/J53*I53-100</f>
        <v>-100</v>
      </c>
    </row>
    <row r="54" spans="1:15" ht="15" customHeight="1" x14ac:dyDescent="0.35">
      <c r="A54" s="401" t="s">
        <v>145</v>
      </c>
      <c r="B54" s="183" t="e">
        <f>D54/$D$51*100</f>
        <v>#DIV/0!</v>
      </c>
      <c r="C54" s="266">
        <f>E54/$E$51*100</f>
        <v>48.595947556615016</v>
      </c>
      <c r="D54" s="402">
        <f>I54-Sept.!I54</f>
        <v>0</v>
      </c>
      <c r="E54" s="391">
        <f>J54-Sept.!J54</f>
        <v>10193</v>
      </c>
      <c r="F54" s="187">
        <f>100/E54*D54-100</f>
        <v>-100</v>
      </c>
      <c r="G54" s="403" t="e">
        <f>I54/$I$51*100</f>
        <v>#DIV/0!</v>
      </c>
      <c r="H54" s="404">
        <f>J54/$J$51*100</f>
        <v>52.431840720529344</v>
      </c>
      <c r="I54" s="207"/>
      <c r="J54" s="392">
        <v>96753</v>
      </c>
      <c r="K54" s="190">
        <f>100/J54*I54-100</f>
        <v>-100</v>
      </c>
    </row>
    <row r="55" spans="1:15" ht="15" customHeight="1" x14ac:dyDescent="0.35">
      <c r="A55" s="254" t="s">
        <v>55</v>
      </c>
      <c r="B55" s="380" t="e">
        <f>D55/$D$51*100</f>
        <v>#DIV/0!</v>
      </c>
      <c r="C55" s="263">
        <f>E55/$E$51*100</f>
        <v>19.556615017878425</v>
      </c>
      <c r="D55" s="256">
        <f>I55-Sept.!I55</f>
        <v>0</v>
      </c>
      <c r="E55" s="257">
        <f>J55-Sept.!J55</f>
        <v>4102</v>
      </c>
      <c r="F55" s="258">
        <f>100/E55*D55-100</f>
        <v>-100</v>
      </c>
      <c r="G55" s="264" t="e">
        <f>I55/$I$51*100</f>
        <v>#DIV/0!</v>
      </c>
      <c r="H55" s="265">
        <f>J55/$J$51*100</f>
        <v>22.593493776113498</v>
      </c>
      <c r="I55" s="260"/>
      <c r="J55" s="261">
        <v>41692</v>
      </c>
      <c r="K55" s="262">
        <f>100/J55*I55-100</f>
        <v>-100</v>
      </c>
    </row>
    <row r="56" spans="1:15" ht="15" customHeight="1" x14ac:dyDescent="0.35">
      <c r="A56" s="30" t="s">
        <v>201</v>
      </c>
      <c r="B56" s="19" t="e">
        <f t="shared" si="11"/>
        <v>#DIV/0!</v>
      </c>
      <c r="C56" s="35">
        <f t="shared" si="12"/>
        <v>17.258641239570917</v>
      </c>
      <c r="D56" s="26">
        <f>I56-Sept.!I56</f>
        <v>0</v>
      </c>
      <c r="E56" s="27">
        <f>J56-Sept.!J56</f>
        <v>3620</v>
      </c>
      <c r="F56" s="21">
        <f t="shared" si="13"/>
        <v>-100</v>
      </c>
      <c r="G56" s="36" t="e">
        <f t="shared" si="14"/>
        <v>#DIV/0!</v>
      </c>
      <c r="H56" s="37">
        <f t="shared" si="15"/>
        <v>12.634191545052051</v>
      </c>
      <c r="I56" s="25"/>
      <c r="J56" s="174">
        <v>23314</v>
      </c>
      <c r="K56" s="24">
        <f t="shared" si="16"/>
        <v>-100</v>
      </c>
    </row>
    <row r="57" spans="1:15" ht="15" customHeight="1" x14ac:dyDescent="0.35">
      <c r="A57" s="194" t="s">
        <v>203</v>
      </c>
      <c r="B57" s="183" t="e">
        <f t="shared" ref="B57" si="17">D57/$D$51*100</f>
        <v>#DIV/0!</v>
      </c>
      <c r="C57" s="204">
        <f t="shared" ref="C57" si="18">E57/$E$51*100</f>
        <v>7.3039332538736597</v>
      </c>
      <c r="D57" s="185">
        <f>I57-Sept.!I57</f>
        <v>0</v>
      </c>
      <c r="E57" s="186">
        <f>J57-Sept.!J57</f>
        <v>1532</v>
      </c>
      <c r="F57" s="187">
        <f t="shared" ref="F57" si="19">100/E57*D57-100</f>
        <v>-100</v>
      </c>
      <c r="G57" s="205" t="e">
        <f t="shared" ref="G57" si="20">I57/$I$51*100</f>
        <v>#DIV/0!</v>
      </c>
      <c r="H57" s="206">
        <f t="shared" ref="H57" si="21">J57/$J$51*100</f>
        <v>5.1812432599400644</v>
      </c>
      <c r="I57" s="182"/>
      <c r="J57" s="203">
        <v>9561</v>
      </c>
      <c r="K57" s="190">
        <f>100/J57*I57-100</f>
        <v>-100</v>
      </c>
    </row>
    <row r="58" spans="1:15" ht="15" customHeight="1" x14ac:dyDescent="0.35">
      <c r="A58" s="30" t="s">
        <v>52</v>
      </c>
      <c r="B58" s="19" t="e">
        <f t="shared" si="11"/>
        <v>#DIV/0!</v>
      </c>
      <c r="C58" s="35">
        <f t="shared" si="12"/>
        <v>7.1132300357568541</v>
      </c>
      <c r="D58" s="26">
        <f>I58-Sept.!I58</f>
        <v>0</v>
      </c>
      <c r="E58" s="27">
        <f>J58-Sept.!J58</f>
        <v>1492</v>
      </c>
      <c r="F58" s="21">
        <f t="shared" si="13"/>
        <v>-100</v>
      </c>
      <c r="G58" s="36" t="e">
        <f t="shared" si="14"/>
        <v>#DIV/0!</v>
      </c>
      <c r="H58" s="37">
        <f t="shared" si="15"/>
        <v>6.8611777966845686</v>
      </c>
      <c r="I58" s="25"/>
      <c r="J58" s="174">
        <v>12661</v>
      </c>
      <c r="K58" s="24">
        <f t="shared" si="16"/>
        <v>-100</v>
      </c>
    </row>
    <row r="59" spans="1:15" ht="15" customHeight="1" x14ac:dyDescent="0.35">
      <c r="A59" s="194" t="s">
        <v>53</v>
      </c>
      <c r="B59" s="183" t="e">
        <f t="shared" si="11"/>
        <v>#DIV/0!</v>
      </c>
      <c r="C59" s="204">
        <f t="shared" si="12"/>
        <v>0.15256257449344457</v>
      </c>
      <c r="D59" s="185">
        <f>I59-Sept.!I59</f>
        <v>0</v>
      </c>
      <c r="E59" s="186">
        <f>J59-Sept.!J59</f>
        <v>32</v>
      </c>
      <c r="F59" s="187">
        <f t="shared" si="13"/>
        <v>-100</v>
      </c>
      <c r="G59" s="205" t="e">
        <f t="shared" si="14"/>
        <v>#DIV/0!</v>
      </c>
      <c r="H59" s="206">
        <f t="shared" si="15"/>
        <v>0.27800207011288075</v>
      </c>
      <c r="I59" s="182"/>
      <c r="J59" s="203">
        <v>513</v>
      </c>
      <c r="K59" s="190">
        <f t="shared" si="16"/>
        <v>-100</v>
      </c>
      <c r="M59" s="55"/>
    </row>
    <row r="60" spans="1:15" ht="15" customHeight="1" x14ac:dyDescent="0.35">
      <c r="A60" s="30" t="s">
        <v>54</v>
      </c>
      <c r="B60" s="19" t="e">
        <f t="shared" si="11"/>
        <v>#DIV/0!</v>
      </c>
      <c r="C60" s="35">
        <f t="shared" si="12"/>
        <v>1.9070321811680571E-2</v>
      </c>
      <c r="D60" s="26">
        <f>I60-Sept.!I60</f>
        <v>0</v>
      </c>
      <c r="E60" s="27">
        <f>J60-Sept.!J60</f>
        <v>4</v>
      </c>
      <c r="F60" s="21">
        <f>IF(E60&gt;0,100/E60*D60-100," ")</f>
        <v>-100</v>
      </c>
      <c r="G60" s="36" t="e">
        <f t="shared" si="14"/>
        <v>#DIV/0!</v>
      </c>
      <c r="H60" s="37">
        <f t="shared" si="15"/>
        <v>1.8967002834212137E-2</v>
      </c>
      <c r="I60" s="25"/>
      <c r="J60" s="174">
        <v>35</v>
      </c>
      <c r="K60" s="24">
        <f>IF(J60&gt;0,100/J60*I60-100," ")</f>
        <v>-100</v>
      </c>
    </row>
    <row r="61" spans="1:15" ht="15" customHeight="1" x14ac:dyDescent="0.35">
      <c r="A61" s="407" t="s">
        <v>146</v>
      </c>
      <c r="B61" s="408" t="e">
        <f>D61/$D$51*100</f>
        <v>#DIV/0!</v>
      </c>
      <c r="C61" s="417">
        <f>E61/$E$51*100</f>
        <v>31.847437425506552</v>
      </c>
      <c r="D61" s="410">
        <f>I61-Sept.!I61</f>
        <v>0</v>
      </c>
      <c r="E61" s="411">
        <f>J61-Sept.!J61</f>
        <v>6680</v>
      </c>
      <c r="F61" s="412">
        <f>100/E61*D61-100</f>
        <v>-100</v>
      </c>
      <c r="G61" s="419" t="e">
        <f>I61/$I$51*100</f>
        <v>#DIV/0!</v>
      </c>
      <c r="H61" s="420">
        <f>J61/$J$51*100</f>
        <v>24.974665503357159</v>
      </c>
      <c r="I61" s="414"/>
      <c r="J61" s="415">
        <v>46086</v>
      </c>
      <c r="K61" s="416">
        <f>100/J61*I61-100</f>
        <v>-100</v>
      </c>
    </row>
    <row r="62" spans="1:15" ht="15" customHeight="1" x14ac:dyDescent="0.35">
      <c r="A62" s="369" t="s">
        <v>64</v>
      </c>
      <c r="B62" s="153"/>
      <c r="C62" s="154"/>
      <c r="D62" s="198"/>
      <c r="E62" s="158"/>
      <c r="F62" s="199"/>
      <c r="G62" s="155"/>
      <c r="H62" s="156"/>
      <c r="I62" s="200"/>
      <c r="J62" s="159"/>
      <c r="K62" s="157"/>
    </row>
    <row r="63" spans="1:15" s="33" customFormat="1" x14ac:dyDescent="0.3">
      <c r="A63" s="308" t="s">
        <v>103</v>
      </c>
      <c r="B63" s="308"/>
      <c r="C63" s="308"/>
      <c r="D63" s="308"/>
      <c r="E63" s="308"/>
      <c r="F63" s="311"/>
      <c r="G63" s="311"/>
      <c r="H63" s="311"/>
      <c r="I63" s="309"/>
      <c r="J63" s="309"/>
      <c r="K63" s="310"/>
    </row>
    <row r="64" spans="1:15" ht="12.75" customHeight="1" x14ac:dyDescent="0.3"/>
    <row r="65" spans="1:11" ht="12.75" customHeight="1" x14ac:dyDescent="0.3">
      <c r="I65" s="55"/>
      <c r="J65" s="55"/>
    </row>
    <row r="66" spans="1:11" ht="12.75" customHeight="1" x14ac:dyDescent="0.35">
      <c r="A66" s="2" t="s">
        <v>49</v>
      </c>
      <c r="B66" s="2"/>
      <c r="C66" s="2"/>
      <c r="D66" s="2"/>
      <c r="E66" s="2"/>
      <c r="F66" s="38"/>
      <c r="G66" s="38"/>
      <c r="H66" s="38"/>
      <c r="I66" s="2"/>
      <c r="K66" s="39"/>
    </row>
    <row r="67" spans="1:11" ht="12.75" customHeight="1" x14ac:dyDescent="0.35">
      <c r="A67" s="2" t="s">
        <v>50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1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1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Oktober 2021</v>
      </c>
      <c r="J69" s="41"/>
      <c r="K69" s="41"/>
    </row>
    <row r="70" spans="1:11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octobre 2021</v>
      </c>
      <c r="J70" s="41"/>
      <c r="K70" s="42"/>
    </row>
    <row r="71" spans="1:11" s="218" customFormat="1" ht="15" customHeight="1" x14ac:dyDescent="0.3">
      <c r="A71" s="298" t="s">
        <v>32</v>
      </c>
      <c r="B71" s="299"/>
      <c r="C71" s="299"/>
      <c r="D71" s="300"/>
      <c r="E71" s="300"/>
      <c r="F71" s="301"/>
      <c r="G71" s="301"/>
      <c r="H71" s="301"/>
      <c r="I71" s="300"/>
      <c r="J71" s="300"/>
      <c r="K71" s="302"/>
    </row>
    <row r="72" spans="1:11" ht="12.75" customHeight="1" x14ac:dyDescent="0.3">
      <c r="A72" s="4" t="str">
        <f>A6</f>
        <v>Stichtag / date de référence: 31.10.2021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1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</row>
    <row r="74" spans="1:11" ht="12.75" customHeight="1" x14ac:dyDescent="0.3">
      <c r="A74" s="72" t="s">
        <v>3</v>
      </c>
      <c r="B74" s="3"/>
      <c r="C74" s="3"/>
      <c r="D74" s="48" t="e">
        <f>D9</f>
        <v>#REF!</v>
      </c>
      <c r="E74" s="49" t="e">
        <f>E9</f>
        <v>#REF!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</row>
    <row r="75" spans="1:11" ht="12.75" customHeight="1" x14ac:dyDescent="0.3">
      <c r="A75" s="70" t="s">
        <v>188</v>
      </c>
      <c r="B75" s="3"/>
      <c r="C75" s="3"/>
      <c r="D75" s="52">
        <f>I75-Sept.!I75</f>
        <v>0</v>
      </c>
      <c r="E75" s="53">
        <f>J75-Sept.!J75</f>
        <v>0</v>
      </c>
      <c r="F75" s="56" t="str">
        <f>IF(E75&gt;0,(D75*100/E75)-100,"")</f>
        <v/>
      </c>
      <c r="G75" s="122"/>
      <c r="H75" s="122"/>
      <c r="I75" s="126"/>
      <c r="J75" s="53">
        <v>1</v>
      </c>
      <c r="K75" s="54">
        <f>IF(J75&gt;0,(I75*100/J75)-100,"")</f>
        <v>-100</v>
      </c>
    </row>
    <row r="76" spans="1:11" ht="12.75" customHeight="1" x14ac:dyDescent="0.3">
      <c r="A76" s="70" t="s">
        <v>34</v>
      </c>
      <c r="D76" s="52">
        <f>I76-Sept.!I76</f>
        <v>0</v>
      </c>
      <c r="E76" s="53">
        <f>J76-Sept.!J76</f>
        <v>12</v>
      </c>
      <c r="F76" s="56">
        <f>IF(E76&gt;0,(D76*100/E76)-100,"")</f>
        <v>-100</v>
      </c>
      <c r="G76" s="54"/>
      <c r="H76" s="54"/>
      <c r="I76" s="52"/>
      <c r="J76" s="53">
        <v>160</v>
      </c>
      <c r="K76" s="54">
        <f>IF(J76&gt;0,(I76*100/J76)-100,"")</f>
        <v>-100</v>
      </c>
    </row>
    <row r="77" spans="1:11" ht="12.75" customHeight="1" x14ac:dyDescent="0.3">
      <c r="A77" s="70" t="s">
        <v>35</v>
      </c>
      <c r="D77" s="52">
        <f>I77-Sept.!I77</f>
        <v>0</v>
      </c>
      <c r="E77" s="53">
        <f>J77-Sept.!J77</f>
        <v>0</v>
      </c>
      <c r="F77" s="56" t="str">
        <f t="shared" ref="F77:F89" si="22">IF(E77&gt;0,(D77*100/E77)-100,"")</f>
        <v/>
      </c>
      <c r="G77" s="54"/>
      <c r="H77" s="54"/>
      <c r="I77" s="52"/>
      <c r="J77" s="53">
        <v>8</v>
      </c>
      <c r="K77" s="54">
        <f t="shared" ref="K77:K89" si="23">IF(J77&gt;0,(I77*100/J77)-100,"")</f>
        <v>-100</v>
      </c>
    </row>
    <row r="78" spans="1:11" ht="12.75" customHeight="1" x14ac:dyDescent="0.3">
      <c r="A78" s="179" t="s">
        <v>36</v>
      </c>
      <c r="B78" s="55"/>
      <c r="C78" s="55"/>
      <c r="D78" s="52">
        <f>I78-Sept.!I78</f>
        <v>0</v>
      </c>
      <c r="E78" s="53">
        <f>J78-Sept.!J78</f>
        <v>9</v>
      </c>
      <c r="F78" s="56">
        <f t="shared" si="22"/>
        <v>-100</v>
      </c>
      <c r="G78" s="56"/>
      <c r="H78" s="56"/>
      <c r="I78" s="55"/>
      <c r="J78" s="57">
        <v>25</v>
      </c>
      <c r="K78" s="54">
        <f t="shared" si="23"/>
        <v>-100</v>
      </c>
    </row>
    <row r="79" spans="1:11" ht="12.75" customHeight="1" x14ac:dyDescent="0.3">
      <c r="A79" s="70" t="s">
        <v>10</v>
      </c>
      <c r="D79" s="52">
        <f>I79-Sept.!I79</f>
        <v>0</v>
      </c>
      <c r="E79" s="53">
        <f>J79-Sept.!J79</f>
        <v>2</v>
      </c>
      <c r="F79" s="56">
        <f t="shared" si="22"/>
        <v>-100</v>
      </c>
      <c r="G79" s="54"/>
      <c r="H79" s="54"/>
      <c r="I79" s="52"/>
      <c r="J79" s="53">
        <v>55</v>
      </c>
      <c r="K79" s="54">
        <f t="shared" si="23"/>
        <v>-100</v>
      </c>
    </row>
    <row r="80" spans="1:11" ht="12.75" customHeight="1" x14ac:dyDescent="0.3">
      <c r="A80" s="177" t="s">
        <v>13</v>
      </c>
      <c r="B80" s="58"/>
      <c r="C80" s="59"/>
      <c r="D80" s="52">
        <f>I80-Sept.!I80</f>
        <v>0</v>
      </c>
      <c r="E80" s="53">
        <f>J80-Sept.!J80</f>
        <v>4</v>
      </c>
      <c r="F80" s="56">
        <f t="shared" si="22"/>
        <v>-100</v>
      </c>
      <c r="G80" s="61"/>
      <c r="H80" s="62"/>
      <c r="I80" s="63"/>
      <c r="J80" s="57">
        <v>22</v>
      </c>
      <c r="K80" s="54">
        <f t="shared" si="23"/>
        <v>-100</v>
      </c>
    </row>
    <row r="81" spans="1:11" ht="12.75" customHeight="1" x14ac:dyDescent="0.3">
      <c r="A81" s="178" t="s">
        <v>37</v>
      </c>
      <c r="B81" s="64"/>
      <c r="C81" s="64"/>
      <c r="D81" s="52">
        <f>I81-Sept.!I81</f>
        <v>0</v>
      </c>
      <c r="E81" s="53">
        <f>J81-Sept.!J81</f>
        <v>38</v>
      </c>
      <c r="F81" s="56">
        <f t="shared" si="22"/>
        <v>-100</v>
      </c>
      <c r="G81" s="56"/>
      <c r="H81" s="56"/>
      <c r="I81" s="55"/>
      <c r="J81" s="57">
        <v>451</v>
      </c>
      <c r="K81" s="54">
        <f t="shared" si="23"/>
        <v>-100</v>
      </c>
    </row>
    <row r="82" spans="1:11" ht="12.75" customHeight="1" x14ac:dyDescent="0.3">
      <c r="A82" s="70" t="s">
        <v>38</v>
      </c>
      <c r="D82" s="52">
        <f>I82-Sept.!I82</f>
        <v>0</v>
      </c>
      <c r="E82" s="53">
        <f>J82-Sept.!J82</f>
        <v>0</v>
      </c>
      <c r="F82" s="56" t="str">
        <f t="shared" si="22"/>
        <v/>
      </c>
      <c r="G82" s="54"/>
      <c r="H82" s="54"/>
      <c r="I82" s="52"/>
      <c r="J82" s="53">
        <v>35</v>
      </c>
      <c r="K82" s="54">
        <f t="shared" si="23"/>
        <v>-100</v>
      </c>
    </row>
    <row r="83" spans="1:11" ht="12.75" customHeight="1" x14ac:dyDescent="0.3">
      <c r="A83" s="70" t="s">
        <v>63</v>
      </c>
      <c r="D83" s="52">
        <f>I83-Sept.!I83</f>
        <v>0</v>
      </c>
      <c r="E83" s="53">
        <v>3</v>
      </c>
      <c r="F83" s="56">
        <f t="shared" si="22"/>
        <v>-100</v>
      </c>
      <c r="G83" s="54"/>
      <c r="H83" s="54"/>
      <c r="I83" s="52"/>
      <c r="J83" s="53">
        <v>55</v>
      </c>
      <c r="K83" s="54">
        <f t="shared" si="23"/>
        <v>-100</v>
      </c>
    </row>
    <row r="84" spans="1:11" ht="12.75" customHeight="1" x14ac:dyDescent="0.3">
      <c r="A84" s="70" t="s">
        <v>39</v>
      </c>
      <c r="D84" s="52">
        <f>I84-Sept.!I84</f>
        <v>0</v>
      </c>
      <c r="E84" s="53">
        <f>J84-Sept.!J84</f>
        <v>11</v>
      </c>
      <c r="F84" s="56">
        <f t="shared" si="22"/>
        <v>-100</v>
      </c>
      <c r="G84" s="54"/>
      <c r="H84" s="54"/>
      <c r="I84" s="52"/>
      <c r="J84" s="53">
        <v>180</v>
      </c>
      <c r="K84" s="54">
        <f t="shared" si="23"/>
        <v>-100</v>
      </c>
    </row>
    <row r="85" spans="1:11" ht="12.75" customHeight="1" x14ac:dyDescent="0.3">
      <c r="A85" s="70" t="s">
        <v>40</v>
      </c>
      <c r="D85" s="52">
        <f>I85-Sept.!I85</f>
        <v>0</v>
      </c>
      <c r="E85" s="53">
        <f>J85-Sept.!J85</f>
        <v>3</v>
      </c>
      <c r="F85" s="56">
        <f t="shared" si="22"/>
        <v>-100</v>
      </c>
      <c r="G85" s="54"/>
      <c r="H85" s="54"/>
      <c r="I85" s="52"/>
      <c r="J85" s="53">
        <v>53</v>
      </c>
      <c r="K85" s="54">
        <f t="shared" si="23"/>
        <v>-100</v>
      </c>
    </row>
    <row r="86" spans="1:11" ht="12.75" customHeight="1" x14ac:dyDescent="0.3">
      <c r="A86" s="70" t="s">
        <v>41</v>
      </c>
      <c r="D86" s="52">
        <f>I86-Sept.!I86</f>
        <v>0</v>
      </c>
      <c r="E86" s="53">
        <f>J86-Sept.!J86</f>
        <v>0</v>
      </c>
      <c r="F86" s="56" t="str">
        <f t="shared" si="22"/>
        <v/>
      </c>
      <c r="G86" s="54"/>
      <c r="H86" s="54"/>
      <c r="I86" s="52"/>
      <c r="J86" s="53">
        <v>10</v>
      </c>
      <c r="K86" s="54">
        <f t="shared" si="23"/>
        <v>-100</v>
      </c>
    </row>
    <row r="87" spans="1:11" ht="12.75" customHeight="1" x14ac:dyDescent="0.3">
      <c r="A87" s="70" t="s">
        <v>65</v>
      </c>
      <c r="D87" s="52">
        <f>I87-Sept.!I87</f>
        <v>0</v>
      </c>
      <c r="E87" s="53">
        <f>J87-Sept.!J87</f>
        <v>12</v>
      </c>
      <c r="F87" s="56">
        <f t="shared" si="22"/>
        <v>-100</v>
      </c>
      <c r="G87" s="54"/>
      <c r="H87" s="54"/>
      <c r="I87" s="52"/>
      <c r="J87" s="53">
        <v>18</v>
      </c>
      <c r="K87" s="54">
        <f t="shared" si="23"/>
        <v>-100</v>
      </c>
    </row>
    <row r="88" spans="1:11" ht="12.75" customHeight="1" x14ac:dyDescent="0.3">
      <c r="A88" s="70" t="s">
        <v>44</v>
      </c>
      <c r="D88" s="52">
        <f>I88-Sept.!I88</f>
        <v>0</v>
      </c>
      <c r="E88" s="53">
        <f>J88-Sept.!J88</f>
        <v>3</v>
      </c>
      <c r="F88" s="56">
        <f t="shared" si="22"/>
        <v>-100</v>
      </c>
      <c r="G88" s="54"/>
      <c r="H88" s="54"/>
      <c r="I88" s="52"/>
      <c r="J88" s="53">
        <v>34</v>
      </c>
      <c r="K88" s="54">
        <f t="shared" si="23"/>
        <v>-100</v>
      </c>
    </row>
    <row r="89" spans="1:11" ht="12.75" customHeight="1" x14ac:dyDescent="0.3">
      <c r="A89" s="70" t="s">
        <v>42</v>
      </c>
      <c r="D89" s="52">
        <f>I89-Sept.!I89</f>
        <v>0</v>
      </c>
      <c r="E89" s="53">
        <v>10</v>
      </c>
      <c r="F89" s="56">
        <f t="shared" si="22"/>
        <v>-100</v>
      </c>
      <c r="G89" s="54"/>
      <c r="H89" s="54"/>
      <c r="I89" s="52"/>
      <c r="J89" s="53">
        <v>81</v>
      </c>
      <c r="K89" s="54">
        <f t="shared" si="23"/>
        <v>-100</v>
      </c>
    </row>
    <row r="90" spans="1:11" ht="15" customHeight="1" x14ac:dyDescent="0.35">
      <c r="A90" s="74" t="s">
        <v>43</v>
      </c>
      <c r="B90" s="5"/>
      <c r="C90" s="5"/>
      <c r="D90" s="65">
        <f>SUM(D75:D89)</f>
        <v>0</v>
      </c>
      <c r="E90" s="66">
        <f>SUM(E75:E89)</f>
        <v>107</v>
      </c>
      <c r="F90" s="67">
        <f>100/E90*D90-100</f>
        <v>-100</v>
      </c>
      <c r="G90" s="67"/>
      <c r="H90" s="67"/>
      <c r="I90" s="68">
        <f>SUM(I75:I89)</f>
        <v>0</v>
      </c>
      <c r="J90" s="66">
        <f>SUM(J75:J89)</f>
        <v>1188</v>
      </c>
      <c r="K90" s="69">
        <f>100/J90*I90-100</f>
        <v>-100</v>
      </c>
    </row>
    <row r="91" spans="1:11" x14ac:dyDescent="0.3">
      <c r="A91" s="70"/>
    </row>
    <row r="92" spans="1:11" x14ac:dyDescent="0.3">
      <c r="A92" s="70"/>
    </row>
    <row r="93" spans="1:11" x14ac:dyDescent="0.3">
      <c r="A93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4294967292" verticalDpi="4294967292" r:id="rId1"/>
  <headerFooter alignWithMargins="0"/>
  <ignoredErrors>
    <ignoredError sqref="K60 F60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O97"/>
  <sheetViews>
    <sheetView topLeftCell="A55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88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89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71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91"/>
      <c r="G4" s="92"/>
      <c r="H4" s="92"/>
      <c r="I4" s="70"/>
      <c r="J4" s="70"/>
      <c r="K4" s="75" t="s">
        <v>72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90"/>
    </row>
    <row r="6" spans="1:11" ht="15" customHeight="1" x14ac:dyDescent="0.35">
      <c r="A6" s="76" t="s">
        <v>199</v>
      </c>
      <c r="B6" s="76"/>
      <c r="C6" s="76"/>
      <c r="D6" s="72"/>
      <c r="E6" s="72"/>
      <c r="F6" s="93"/>
      <c r="G6" s="93"/>
      <c r="H6" s="93"/>
      <c r="I6" s="94"/>
      <c r="J6" s="95"/>
      <c r="K6" s="96"/>
    </row>
    <row r="7" spans="1:11" ht="3" customHeight="1" x14ac:dyDescent="0.35">
      <c r="A7" s="76"/>
      <c r="B7" s="76"/>
      <c r="C7" s="76"/>
      <c r="D7" s="72"/>
      <c r="E7" s="72"/>
      <c r="F7" s="93"/>
      <c r="G7" s="93"/>
      <c r="H7" s="93"/>
      <c r="I7" s="94"/>
      <c r="J7" s="95"/>
      <c r="K7" s="96"/>
    </row>
    <row r="8" spans="1:11" ht="15" customHeight="1" x14ac:dyDescent="0.35">
      <c r="A8" s="76"/>
      <c r="B8" s="427" t="s">
        <v>46</v>
      </c>
      <c r="C8" s="427"/>
      <c r="D8" s="72"/>
      <c r="E8" s="72"/>
      <c r="F8" s="93"/>
      <c r="G8" s="427" t="s">
        <v>46</v>
      </c>
      <c r="H8" s="427"/>
      <c r="I8" s="94"/>
      <c r="J8" s="95"/>
      <c r="K8" s="96"/>
    </row>
    <row r="9" spans="1:11" s="18" customFormat="1" ht="15" customHeight="1" x14ac:dyDescent="0.35">
      <c r="A9" s="196" t="s">
        <v>3</v>
      </c>
      <c r="B9" s="10" t="e">
        <f>Okt.!B9+31</f>
        <v>#REF!</v>
      </c>
      <c r="C9" s="11" t="e">
        <f>Okt.!C9+31</f>
        <v>#REF!</v>
      </c>
      <c r="D9" s="12" t="e">
        <f>Okt.!D9+31</f>
        <v>#REF!</v>
      </c>
      <c r="E9" s="13" t="e">
        <f>Okt.!E9+31</f>
        <v>#REF!</v>
      </c>
      <c r="F9" s="14" t="s">
        <v>4</v>
      </c>
      <c r="G9" s="15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 t="e">
        <f t="shared" ref="B10:B47" si="0">D10/$D$51*100</f>
        <v>#DIV/0!</v>
      </c>
      <c r="C10" s="163">
        <f t="shared" ref="C10:C47" si="1">E10/$E$51*100</f>
        <v>0.7090956841460212</v>
      </c>
      <c r="D10" s="164">
        <f>I10-Okt.!I10</f>
        <v>0</v>
      </c>
      <c r="E10" s="165">
        <f>J10-Okt.!J10</f>
        <v>162</v>
      </c>
      <c r="F10" s="166">
        <f t="shared" ref="F10:F49" si="2">IF(E10&gt;0,(D10*100/E10)-100," ")</f>
        <v>-100</v>
      </c>
      <c r="G10" s="167" t="e">
        <f t="shared" ref="G10:G47" si="3">I10/$I$51*100</f>
        <v>#DIV/0!</v>
      </c>
      <c r="H10" s="168">
        <f t="shared" ref="H10:H47" si="4">J10/$J$51*100</f>
        <v>0.78166816956557383</v>
      </c>
      <c r="I10" s="169"/>
      <c r="J10" s="170">
        <v>1621</v>
      </c>
      <c r="K10" s="171">
        <f t="shared" ref="K10:K49" si="5">IF(J10&gt;0,(I10*100/J10)-100," ")</f>
        <v>-100</v>
      </c>
    </row>
    <row r="11" spans="1:11" ht="15" customHeight="1" x14ac:dyDescent="0.35">
      <c r="A11" s="29" t="s">
        <v>56</v>
      </c>
      <c r="B11" s="19" t="e">
        <f t="shared" si="0"/>
        <v>#DIV/0!</v>
      </c>
      <c r="C11" s="20">
        <f t="shared" si="1"/>
        <v>8.7542677055064341E-3</v>
      </c>
      <c r="D11" s="26">
        <f>I11-Okt.!I11</f>
        <v>0</v>
      </c>
      <c r="E11" s="27">
        <f>J11-Okt.!J11</f>
        <v>2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3.1343880951118015E-2</v>
      </c>
      <c r="I11" s="25"/>
      <c r="J11" s="28">
        <v>65</v>
      </c>
      <c r="K11" s="24">
        <f t="shared" si="5"/>
        <v>-100</v>
      </c>
    </row>
    <row r="12" spans="1:11" ht="15" customHeight="1" x14ac:dyDescent="0.35">
      <c r="A12" s="169" t="s">
        <v>6</v>
      </c>
      <c r="B12" s="173" t="e">
        <f t="shared" si="0"/>
        <v>#DIV/0!</v>
      </c>
      <c r="C12" s="163">
        <f t="shared" si="1"/>
        <v>4.3771338527532171E-2</v>
      </c>
      <c r="D12" s="164">
        <f>I12-Okt.!I12</f>
        <v>0</v>
      </c>
      <c r="E12" s="165">
        <f>J12-Okt.!J12</f>
        <v>10</v>
      </c>
      <c r="F12" s="166">
        <f t="shared" si="2"/>
        <v>-100</v>
      </c>
      <c r="G12" s="167" t="e">
        <f t="shared" si="3"/>
        <v>#DIV/0!</v>
      </c>
      <c r="H12" s="168">
        <f t="shared" si="4"/>
        <v>5.1114636627977071E-2</v>
      </c>
      <c r="I12" s="169"/>
      <c r="J12" s="170">
        <v>106</v>
      </c>
      <c r="K12" s="171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#DIV/0!</v>
      </c>
      <c r="C13" s="20">
        <f t="shared" si="1"/>
        <v>7.8657095333975313</v>
      </c>
      <c r="D13" s="26">
        <f>I13-Okt.!I13</f>
        <v>0</v>
      </c>
      <c r="E13" s="27">
        <f>J13-Okt.!J13</f>
        <v>1797</v>
      </c>
      <c r="F13" s="21">
        <f t="shared" si="2"/>
        <v>-100</v>
      </c>
      <c r="G13" s="22" t="e">
        <f t="shared" si="3"/>
        <v>#DIV/0!</v>
      </c>
      <c r="H13" s="23">
        <f t="shared" si="4"/>
        <v>6.2948157220906857</v>
      </c>
      <c r="I13" s="25"/>
      <c r="J13" s="28">
        <v>13054</v>
      </c>
      <c r="K13" s="24">
        <f t="shared" si="5"/>
        <v>-100</v>
      </c>
    </row>
    <row r="14" spans="1:11" ht="15" customHeight="1" x14ac:dyDescent="0.35">
      <c r="A14" s="172" t="s">
        <v>8</v>
      </c>
      <c r="B14" s="173" t="e">
        <f t="shared" si="0"/>
        <v>#DIV/0!</v>
      </c>
      <c r="C14" s="163">
        <f t="shared" si="1"/>
        <v>8.5616738159852943</v>
      </c>
      <c r="D14" s="164">
        <f>I14-Okt.!I14</f>
        <v>0</v>
      </c>
      <c r="E14" s="165">
        <f>J14-Okt.!J14</f>
        <v>1956</v>
      </c>
      <c r="F14" s="166">
        <f t="shared" si="2"/>
        <v>-100</v>
      </c>
      <c r="G14" s="167" t="e">
        <f t="shared" si="3"/>
        <v>#DIV/0!</v>
      </c>
      <c r="H14" s="168">
        <f t="shared" si="4"/>
        <v>8.8110060421358209</v>
      </c>
      <c r="I14" s="169"/>
      <c r="J14" s="170">
        <v>18272</v>
      </c>
      <c r="K14" s="171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#DIV/0!</v>
      </c>
      <c r="C15" s="20">
        <f t="shared" si="1"/>
        <v>1.7508535411012868E-2</v>
      </c>
      <c r="D15" s="26">
        <f>I15-Okt.!I15</f>
        <v>0</v>
      </c>
      <c r="E15" s="27">
        <f>J15-Okt.!J15</f>
        <v>4</v>
      </c>
      <c r="F15" s="21">
        <f>IF(E15&gt;0,(D15*100/E15)-100," ")</f>
        <v>-100</v>
      </c>
      <c r="G15" s="22" t="e">
        <f t="shared" si="3"/>
        <v>#DIV/0!</v>
      </c>
      <c r="H15" s="23">
        <f t="shared" si="4"/>
        <v>2.2664036995423794E-2</v>
      </c>
      <c r="I15" s="25"/>
      <c r="J15" s="28">
        <v>47</v>
      </c>
      <c r="K15" s="24">
        <f t="shared" si="5"/>
        <v>-100</v>
      </c>
    </row>
    <row r="16" spans="1:11" ht="15" customHeight="1" x14ac:dyDescent="0.35">
      <c r="A16" s="169" t="s">
        <v>11</v>
      </c>
      <c r="B16" s="173" t="e">
        <f t="shared" si="0"/>
        <v>#DIV/0!</v>
      </c>
      <c r="C16" s="163">
        <f t="shared" si="1"/>
        <v>1.3262715573842248</v>
      </c>
      <c r="D16" s="164">
        <f>I16-Okt.!I16</f>
        <v>0</v>
      </c>
      <c r="E16" s="165">
        <f>J16-Okt.!J16</f>
        <v>303</v>
      </c>
      <c r="F16" s="166">
        <f t="shared" si="2"/>
        <v>-100</v>
      </c>
      <c r="G16" s="167" t="e">
        <f t="shared" si="3"/>
        <v>#DIV/0!</v>
      </c>
      <c r="H16" s="168">
        <f t="shared" si="4"/>
        <v>1.5093284211846059</v>
      </c>
      <c r="I16" s="169"/>
      <c r="J16" s="170">
        <v>3130</v>
      </c>
      <c r="K16" s="171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2.2454696664624003</v>
      </c>
      <c r="D17" s="26">
        <f>I17-Okt.!I17</f>
        <v>0</v>
      </c>
      <c r="E17" s="27">
        <f>J17-Okt.!J17</f>
        <v>513</v>
      </c>
      <c r="F17" s="21">
        <f t="shared" si="2"/>
        <v>-100</v>
      </c>
      <c r="G17" s="22" t="e">
        <f t="shared" si="3"/>
        <v>#DIV/0!</v>
      </c>
      <c r="H17" s="23">
        <f t="shared" si="4"/>
        <v>2.6883405584997373</v>
      </c>
      <c r="I17" s="25"/>
      <c r="J17" s="28">
        <v>5575</v>
      </c>
      <c r="K17" s="24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#DIV/0!</v>
      </c>
      <c r="C18" s="163">
        <f t="shared" si="1"/>
        <v>0.15757681869911583</v>
      </c>
      <c r="D18" s="164">
        <f>I18-Okt.!I18</f>
        <v>0</v>
      </c>
      <c r="E18" s="165">
        <f>J18-Okt.!J18</f>
        <v>36</v>
      </c>
      <c r="F18" s="166">
        <f t="shared" ref="F18" si="7">IF(E18&gt;0,(D18*100/E18)-100," ")</f>
        <v>-100</v>
      </c>
      <c r="G18" s="167" t="e">
        <f t="shared" si="3"/>
        <v>#DIV/0!</v>
      </c>
      <c r="H18" s="168">
        <f t="shared" si="4"/>
        <v>0.2324269325913674</v>
      </c>
      <c r="I18" s="169"/>
      <c r="J18" s="170">
        <v>482</v>
      </c>
      <c r="K18" s="171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3.042108027663486</v>
      </c>
      <c r="D19" s="26">
        <f>I19-Okt.!I19</f>
        <v>0</v>
      </c>
      <c r="E19" s="27">
        <f>J19-Okt.!J19</f>
        <v>695</v>
      </c>
      <c r="F19" s="21">
        <f t="shared" si="2"/>
        <v>-100</v>
      </c>
      <c r="G19" s="22" t="e">
        <f t="shared" si="3"/>
        <v>#DIV/0!</v>
      </c>
      <c r="H19" s="23">
        <f t="shared" si="4"/>
        <v>2.7018425379863724</v>
      </c>
      <c r="I19" s="25"/>
      <c r="J19" s="28">
        <v>5603</v>
      </c>
      <c r="K19" s="24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#DIV/0!</v>
      </c>
      <c r="C20" s="163">
        <f t="shared" si="1"/>
        <v>3.7774665149260263</v>
      </c>
      <c r="D20" s="164">
        <f>I20-Okt.!I20</f>
        <v>0</v>
      </c>
      <c r="E20" s="165">
        <f>J20-Okt.!J20</f>
        <v>863</v>
      </c>
      <c r="F20" s="166">
        <f t="shared" si="2"/>
        <v>-100</v>
      </c>
      <c r="G20" s="167" t="e">
        <f t="shared" si="3"/>
        <v>#DIV/0!</v>
      </c>
      <c r="H20" s="168">
        <f t="shared" si="4"/>
        <v>4.1263013738264123</v>
      </c>
      <c r="I20" s="169"/>
      <c r="J20" s="170">
        <v>8557</v>
      </c>
      <c r="K20" s="171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1.208088943359888</v>
      </c>
      <c r="D21" s="26">
        <f>I21-Okt.!I21</f>
        <v>0</v>
      </c>
      <c r="E21" s="27">
        <f>J21-Okt.!J21</f>
        <v>276</v>
      </c>
      <c r="F21" s="21">
        <f t="shared" si="2"/>
        <v>-100</v>
      </c>
      <c r="G21" s="22" t="e">
        <f t="shared" si="3"/>
        <v>#DIV/0!</v>
      </c>
      <c r="H21" s="23">
        <f t="shared" si="4"/>
        <v>0.86894882267561002</v>
      </c>
      <c r="I21" s="25"/>
      <c r="J21" s="28">
        <v>1802</v>
      </c>
      <c r="K21" s="24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#DIV/0!</v>
      </c>
      <c r="C22" s="163">
        <f t="shared" si="1"/>
        <v>2.6612973824739559</v>
      </c>
      <c r="D22" s="164">
        <f>I22-Okt.!I22</f>
        <v>0</v>
      </c>
      <c r="E22" s="165">
        <f>J22-Okt.!J22</f>
        <v>608</v>
      </c>
      <c r="F22" s="166">
        <f t="shared" si="2"/>
        <v>-100</v>
      </c>
      <c r="G22" s="167" t="e">
        <f t="shared" si="3"/>
        <v>#DIV/0!</v>
      </c>
      <c r="H22" s="168">
        <f t="shared" si="4"/>
        <v>2.738490768021526</v>
      </c>
      <c r="I22" s="169"/>
      <c r="J22" s="170">
        <v>5679</v>
      </c>
      <c r="K22" s="171">
        <f t="shared" si="5"/>
        <v>-100</v>
      </c>
    </row>
    <row r="23" spans="1:11" ht="15" customHeight="1" x14ac:dyDescent="0.35">
      <c r="A23" s="30" t="s">
        <v>48</v>
      </c>
      <c r="B23" s="19" t="e">
        <f t="shared" si="0"/>
        <v>#DIV/0!</v>
      </c>
      <c r="C23" s="20">
        <f t="shared" si="1"/>
        <v>0.61717587323820366</v>
      </c>
      <c r="D23" s="26">
        <f>I23-Okt.!I23</f>
        <v>0</v>
      </c>
      <c r="E23" s="27">
        <f>J23-Okt.!J23</f>
        <v>141</v>
      </c>
      <c r="F23" s="21">
        <f t="shared" si="2"/>
        <v>-100</v>
      </c>
      <c r="G23" s="22" t="e">
        <f t="shared" si="3"/>
        <v>#DIV/0!</v>
      </c>
      <c r="H23" s="23">
        <f t="shared" si="4"/>
        <v>0.43784990620946396</v>
      </c>
      <c r="I23" s="25"/>
      <c r="J23" s="28">
        <v>908</v>
      </c>
      <c r="K23" s="24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#DIV/0!</v>
      </c>
      <c r="C24" s="163">
        <f t="shared" si="1"/>
        <v>1.4619627068195746</v>
      </c>
      <c r="D24" s="164">
        <f>I24-Okt.!I24</f>
        <v>0</v>
      </c>
      <c r="E24" s="165">
        <f>J24-Okt.!J24</f>
        <v>334</v>
      </c>
      <c r="F24" s="166">
        <f t="shared" si="2"/>
        <v>-100</v>
      </c>
      <c r="G24" s="167" t="e">
        <f t="shared" si="3"/>
        <v>#DIV/0!</v>
      </c>
      <c r="H24" s="168">
        <f t="shared" si="4"/>
        <v>1.4977552959103468</v>
      </c>
      <c r="I24" s="169"/>
      <c r="J24" s="170">
        <v>3106</v>
      </c>
      <c r="K24" s="171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1.4269456359975488</v>
      </c>
      <c r="D25" s="26">
        <f>I25-Okt.!I25</f>
        <v>0</v>
      </c>
      <c r="E25" s="27">
        <f>J25-Okt.!J25</f>
        <v>326</v>
      </c>
      <c r="F25" s="21">
        <f t="shared" si="2"/>
        <v>-100</v>
      </c>
      <c r="G25" s="22" t="e">
        <f t="shared" si="3"/>
        <v>#DIV/0!</v>
      </c>
      <c r="H25" s="23">
        <f t="shared" si="4"/>
        <v>1.5001663636758173</v>
      </c>
      <c r="I25" s="25"/>
      <c r="J25" s="28">
        <v>3111</v>
      </c>
      <c r="K25" s="24">
        <f t="shared" si="5"/>
        <v>-100</v>
      </c>
    </row>
    <row r="26" spans="1:11" ht="15" customHeight="1" x14ac:dyDescent="0.35">
      <c r="A26" s="172" t="s">
        <v>60</v>
      </c>
      <c r="B26" s="173" t="e">
        <f t="shared" si="0"/>
        <v>#DIV/0!</v>
      </c>
      <c r="C26" s="163">
        <f t="shared" si="1"/>
        <v>0.80101549505383873</v>
      </c>
      <c r="D26" s="164">
        <f>I26-Okt.!I26</f>
        <v>0</v>
      </c>
      <c r="E26" s="165">
        <f>J26-Okt.!J26</f>
        <v>183</v>
      </c>
      <c r="F26" s="166">
        <f t="shared" si="2"/>
        <v>-100</v>
      </c>
      <c r="G26" s="167" t="e">
        <f t="shared" si="3"/>
        <v>#DIV/0!</v>
      </c>
      <c r="H26" s="168">
        <f t="shared" si="4"/>
        <v>1.0005931226703058</v>
      </c>
      <c r="I26" s="169"/>
      <c r="J26" s="170">
        <v>2075</v>
      </c>
      <c r="K26" s="171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0.18821675566838833</v>
      </c>
      <c r="D27" s="26">
        <f>I27-Okt.!I27</f>
        <v>0</v>
      </c>
      <c r="E27" s="27">
        <f>J27-Okt.!J27</f>
        <v>43</v>
      </c>
      <c r="F27" s="21">
        <f t="shared" si="2"/>
        <v>-100</v>
      </c>
      <c r="G27" s="22" t="e">
        <f t="shared" si="3"/>
        <v>#DIV/0!</v>
      </c>
      <c r="H27" s="23">
        <f t="shared" si="4"/>
        <v>0.25267990182132061</v>
      </c>
      <c r="I27" s="25"/>
      <c r="J27" s="28">
        <v>524</v>
      </c>
      <c r="K27" s="24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#DIV/0!</v>
      </c>
      <c r="C28" s="163">
        <f t="shared" si="1"/>
        <v>0.100674078613324</v>
      </c>
      <c r="D28" s="164">
        <f>I28-Okt.!I28</f>
        <v>0</v>
      </c>
      <c r="E28" s="165">
        <f>J28-Okt.!J28</f>
        <v>23</v>
      </c>
      <c r="F28" s="166">
        <f t="shared" si="2"/>
        <v>-100</v>
      </c>
      <c r="G28" s="167" t="e">
        <f t="shared" si="3"/>
        <v>#DIV/0!</v>
      </c>
      <c r="H28" s="168">
        <f t="shared" si="4"/>
        <v>9.2102788640977554E-2</v>
      </c>
      <c r="I28" s="169"/>
      <c r="J28" s="170">
        <v>191</v>
      </c>
      <c r="K28" s="171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2.0835157139105314</v>
      </c>
      <c r="D29" s="26">
        <f>I29-Okt.!I29</f>
        <v>0</v>
      </c>
      <c r="E29" s="27">
        <f>J29-Okt.!J29</f>
        <v>476</v>
      </c>
      <c r="F29" s="21">
        <f t="shared" si="2"/>
        <v>-100</v>
      </c>
      <c r="G29" s="22" t="e">
        <f t="shared" si="3"/>
        <v>#DIV/0!</v>
      </c>
      <c r="H29" s="23">
        <f t="shared" si="4"/>
        <v>1.9900953336194467</v>
      </c>
      <c r="I29" s="25"/>
      <c r="J29" s="28">
        <v>4127</v>
      </c>
      <c r="K29" s="24">
        <f t="shared" si="5"/>
        <v>-100</v>
      </c>
    </row>
    <row r="30" spans="1:11" ht="15" customHeight="1" x14ac:dyDescent="0.35">
      <c r="A30" s="172" t="s">
        <v>104</v>
      </c>
      <c r="B30" s="173" t="e">
        <f t="shared" si="0"/>
        <v>#DIV/0!</v>
      </c>
      <c r="C30" s="163">
        <f t="shared" si="1"/>
        <v>8.5835594852490598</v>
      </c>
      <c r="D30" s="164">
        <f>I30-Okt.!I30</f>
        <v>0</v>
      </c>
      <c r="E30" s="165">
        <f>J30-Okt.!J30</f>
        <v>1961</v>
      </c>
      <c r="F30" s="166">
        <f t="shared" si="2"/>
        <v>-100</v>
      </c>
      <c r="G30" s="167" t="e">
        <f t="shared" si="3"/>
        <v>#DIV/0!</v>
      </c>
      <c r="H30" s="168">
        <f t="shared" si="4"/>
        <v>9.8598205201155373</v>
      </c>
      <c r="I30" s="169"/>
      <c r="J30" s="170">
        <v>20447</v>
      </c>
      <c r="K30" s="171">
        <f t="shared" si="5"/>
        <v>-100</v>
      </c>
    </row>
    <row r="31" spans="1:11" ht="15" customHeight="1" x14ac:dyDescent="0.35">
      <c r="A31" s="30" t="s">
        <v>59</v>
      </c>
      <c r="B31" s="19" t="e">
        <f t="shared" si="0"/>
        <v>#DIV/0!</v>
      </c>
      <c r="C31" s="20">
        <f t="shared" si="1"/>
        <v>1.9390702967696751</v>
      </c>
      <c r="D31" s="26">
        <f>I31-Okt.!I31</f>
        <v>0</v>
      </c>
      <c r="E31" s="27">
        <f>J31-Okt.!J31</f>
        <v>443</v>
      </c>
      <c r="F31" s="21">
        <f t="shared" si="2"/>
        <v>-100</v>
      </c>
      <c r="G31" s="22" t="e">
        <f t="shared" si="3"/>
        <v>#DIV/0!</v>
      </c>
      <c r="H31" s="23">
        <f t="shared" si="4"/>
        <v>2.0850914035789891</v>
      </c>
      <c r="I31" s="25"/>
      <c r="J31" s="28">
        <v>4324</v>
      </c>
      <c r="K31" s="24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#DIV/0!</v>
      </c>
      <c r="C32" s="163">
        <f t="shared" si="1"/>
        <v>1.3831742974700167</v>
      </c>
      <c r="D32" s="164">
        <f>I32-Okt.!I32</f>
        <v>0</v>
      </c>
      <c r="E32" s="165">
        <f>J32-Okt.!J32</f>
        <v>316</v>
      </c>
      <c r="F32" s="166">
        <f t="shared" si="2"/>
        <v>-100</v>
      </c>
      <c r="G32" s="167" t="e">
        <f t="shared" si="3"/>
        <v>#DIV/0!</v>
      </c>
      <c r="H32" s="168">
        <f t="shared" si="4"/>
        <v>1.5749094644054065</v>
      </c>
      <c r="I32" s="169"/>
      <c r="J32" s="170">
        <v>3266</v>
      </c>
      <c r="K32" s="171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0.8097697627593452</v>
      </c>
      <c r="D33" s="26">
        <f>I33-Okt.!I33</f>
        <v>0</v>
      </c>
      <c r="E33" s="27">
        <f>J33-Okt.!J33</f>
        <v>185</v>
      </c>
      <c r="F33" s="21">
        <f t="shared" si="2"/>
        <v>-100</v>
      </c>
      <c r="G33" s="22" t="e">
        <f t="shared" si="3"/>
        <v>#DIV/0!</v>
      </c>
      <c r="H33" s="23">
        <f t="shared" si="4"/>
        <v>1.1891386219301079</v>
      </c>
      <c r="I33" s="25"/>
      <c r="J33" s="28">
        <v>2466</v>
      </c>
      <c r="K33" s="24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#DIV/0!</v>
      </c>
      <c r="C34" s="163">
        <f t="shared" si="1"/>
        <v>1.5757681869911582</v>
      </c>
      <c r="D34" s="164">
        <f>I34-Okt.!I34</f>
        <v>0</v>
      </c>
      <c r="E34" s="165">
        <f>J34-Okt.!J34</f>
        <v>360</v>
      </c>
      <c r="F34" s="166">
        <f t="shared" si="2"/>
        <v>-100</v>
      </c>
      <c r="G34" s="167" t="e">
        <f t="shared" si="3"/>
        <v>#DIV/0!</v>
      </c>
      <c r="H34" s="168">
        <f t="shared" si="4"/>
        <v>1.9814154896637526</v>
      </c>
      <c r="I34" s="169"/>
      <c r="J34" s="170">
        <v>4109</v>
      </c>
      <c r="K34" s="171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3.0114680906942133</v>
      </c>
      <c r="D35" s="26">
        <f>I35-Okt.!I35</f>
        <v>0</v>
      </c>
      <c r="E35" s="27">
        <f>J35-Okt.!J35</f>
        <v>688</v>
      </c>
      <c r="F35" s="21">
        <f t="shared" si="2"/>
        <v>-100</v>
      </c>
      <c r="G35" s="22" t="e">
        <f t="shared" si="3"/>
        <v>#DIV/0!</v>
      </c>
      <c r="H35" s="23">
        <f t="shared" si="4"/>
        <v>2.8011785299237624</v>
      </c>
      <c r="I35" s="25"/>
      <c r="J35" s="28">
        <v>5809</v>
      </c>
      <c r="K35" s="24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#DIV/0!</v>
      </c>
      <c r="C36" s="163">
        <f t="shared" si="1"/>
        <v>1.7333450056902739</v>
      </c>
      <c r="D36" s="164">
        <f>I36-Okt.!I36</f>
        <v>0</v>
      </c>
      <c r="E36" s="165">
        <f>J36-Okt.!J36</f>
        <v>396</v>
      </c>
      <c r="F36" s="166">
        <f t="shared" si="2"/>
        <v>-100</v>
      </c>
      <c r="G36" s="167" t="e">
        <f t="shared" si="3"/>
        <v>#DIV/0!</v>
      </c>
      <c r="H36" s="168">
        <f t="shared" si="4"/>
        <v>1.6496525651349958</v>
      </c>
      <c r="I36" s="169"/>
      <c r="J36" s="170">
        <v>3421</v>
      </c>
      <c r="K36" s="171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3.9700604044471675</v>
      </c>
      <c r="D37" s="26">
        <f>I37-Okt.!I37</f>
        <v>0</v>
      </c>
      <c r="E37" s="27">
        <f>J37-Okt.!J37</f>
        <v>907</v>
      </c>
      <c r="F37" s="21">
        <f t="shared" si="2"/>
        <v>-100</v>
      </c>
      <c r="G37" s="22" t="e">
        <f t="shared" si="3"/>
        <v>#DIV/0!</v>
      </c>
      <c r="H37" s="23">
        <f t="shared" si="4"/>
        <v>4.7825940195875143</v>
      </c>
      <c r="I37" s="25"/>
      <c r="J37" s="28">
        <v>9918</v>
      </c>
      <c r="K37" s="24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#DIV/0!</v>
      </c>
      <c r="C38" s="163">
        <f t="shared" si="1"/>
        <v>5.0118182614024338</v>
      </c>
      <c r="D38" s="164">
        <f>I38-Okt.!I38</f>
        <v>0</v>
      </c>
      <c r="E38" s="165">
        <f>J38-Okt.!J38</f>
        <v>1145</v>
      </c>
      <c r="F38" s="166">
        <f t="shared" si="2"/>
        <v>-100</v>
      </c>
      <c r="G38" s="167" t="e">
        <f t="shared" si="3"/>
        <v>#DIV/0!</v>
      </c>
      <c r="H38" s="168">
        <f t="shared" si="4"/>
        <v>4.8481750628083153</v>
      </c>
      <c r="I38" s="169"/>
      <c r="J38" s="170">
        <v>10054</v>
      </c>
      <c r="K38" s="171">
        <f t="shared" si="5"/>
        <v>-100</v>
      </c>
    </row>
    <row r="39" spans="1:11" ht="15" customHeight="1" x14ac:dyDescent="0.35">
      <c r="A39" s="30" t="s">
        <v>58</v>
      </c>
      <c r="B39" s="19" t="e">
        <f t="shared" si="0"/>
        <v>#DIV/0!</v>
      </c>
      <c r="C39" s="20">
        <f t="shared" si="1"/>
        <v>7.2704193294230928</v>
      </c>
      <c r="D39" s="26">
        <f>I39-Okt.!I39</f>
        <v>0</v>
      </c>
      <c r="E39" s="27">
        <f>J39-Okt.!J39</f>
        <v>1661</v>
      </c>
      <c r="F39" s="21">
        <f t="shared" si="2"/>
        <v>-100</v>
      </c>
      <c r="G39" s="22" t="e">
        <f t="shared" si="3"/>
        <v>#DIV/0!</v>
      </c>
      <c r="H39" s="23">
        <f t="shared" si="4"/>
        <v>8.0471797740347295</v>
      </c>
      <c r="I39" s="25"/>
      <c r="J39" s="28">
        <v>16688</v>
      </c>
      <c r="K39" s="24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#DIV/0!</v>
      </c>
      <c r="C40" s="163">
        <f t="shared" si="1"/>
        <v>0.16195395255186903</v>
      </c>
      <c r="D40" s="164">
        <f>I40-Okt.!I40</f>
        <v>0</v>
      </c>
      <c r="E40" s="165">
        <f>J40-Okt.!J40</f>
        <v>37</v>
      </c>
      <c r="F40" s="166">
        <f t="shared" si="2"/>
        <v>-100</v>
      </c>
      <c r="G40" s="167" t="e">
        <f t="shared" si="3"/>
        <v>#DIV/0!</v>
      </c>
      <c r="H40" s="168">
        <f t="shared" si="4"/>
        <v>0.17986565530410797</v>
      </c>
      <c r="I40" s="169"/>
      <c r="J40" s="170">
        <v>373</v>
      </c>
      <c r="K40" s="171">
        <f t="shared" si="5"/>
        <v>-100</v>
      </c>
    </row>
    <row r="41" spans="1:11" ht="15" customHeight="1" x14ac:dyDescent="0.35">
      <c r="A41" s="30" t="s">
        <v>61</v>
      </c>
      <c r="B41" s="19" t="e">
        <f t="shared" si="0"/>
        <v>#DIV/0!</v>
      </c>
      <c r="C41" s="20">
        <f t="shared" si="1"/>
        <v>4.3771338527532171E-3</v>
      </c>
      <c r="D41" s="26">
        <f>I41-Okt.!I41</f>
        <v>0</v>
      </c>
      <c r="E41" s="27">
        <f>J41-Okt.!J41</f>
        <v>1</v>
      </c>
      <c r="F41" s="21">
        <f t="shared" si="2"/>
        <v>-100</v>
      </c>
      <c r="G41" s="22" t="e">
        <f t="shared" si="3"/>
        <v>#DIV/0!</v>
      </c>
      <c r="H41" s="23">
        <f t="shared" si="4"/>
        <v>7.2332032964118496E-3</v>
      </c>
      <c r="I41" s="25"/>
      <c r="J41" s="28">
        <v>15</v>
      </c>
      <c r="K41" s="24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#DIV/0!</v>
      </c>
      <c r="C42" s="163">
        <f t="shared" si="1"/>
        <v>0.91482097522542238</v>
      </c>
      <c r="D42" s="164">
        <f>I42-Okt.!I42</f>
        <v>0</v>
      </c>
      <c r="E42" s="165">
        <f>J42-Okt.!J42</f>
        <v>209</v>
      </c>
      <c r="F42" s="166">
        <f t="shared" si="2"/>
        <v>-100</v>
      </c>
      <c r="G42" s="167" t="e">
        <f t="shared" si="3"/>
        <v>#DIV/0!</v>
      </c>
      <c r="H42" s="168">
        <f t="shared" si="4"/>
        <v>0.75803970546396171</v>
      </c>
      <c r="I42" s="169"/>
      <c r="J42" s="170">
        <v>1572</v>
      </c>
      <c r="K42" s="171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2.9852052875776942</v>
      </c>
      <c r="D43" s="26">
        <f>I43-Okt.!I43</f>
        <v>0</v>
      </c>
      <c r="E43" s="27">
        <f>J43-Okt.!J43</f>
        <v>682</v>
      </c>
      <c r="F43" s="21">
        <f t="shared" si="2"/>
        <v>-100</v>
      </c>
      <c r="G43" s="22" t="e">
        <f t="shared" si="3"/>
        <v>#DIV/0!</v>
      </c>
      <c r="H43" s="23">
        <f t="shared" si="4"/>
        <v>1.9582692391152345</v>
      </c>
      <c r="I43" s="25"/>
      <c r="J43" s="28">
        <v>4061</v>
      </c>
      <c r="K43" s="24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#DIV/0!</v>
      </c>
      <c r="C44" s="163">
        <f t="shared" si="1"/>
        <v>1.8427733520091045</v>
      </c>
      <c r="D44" s="164">
        <f>I44-Okt.!I44</f>
        <v>0</v>
      </c>
      <c r="E44" s="165">
        <f>J44-Okt.!J44</f>
        <v>421</v>
      </c>
      <c r="F44" s="166">
        <f t="shared" ref="F44:F46" si="9">IF(E44&gt;0,(D44*100/E44)-100," ")</f>
        <v>-100</v>
      </c>
      <c r="G44" s="167" t="e">
        <f t="shared" si="3"/>
        <v>#DIV/0!</v>
      </c>
      <c r="H44" s="168">
        <f t="shared" si="4"/>
        <v>2.0421743973536119</v>
      </c>
      <c r="I44" s="169"/>
      <c r="J44" s="170">
        <v>4235</v>
      </c>
      <c r="K44" s="171">
        <f t="shared" ref="K44:K47" si="10">IF(J44&gt;0,(I44*100/J44)-100," ")</f>
        <v>-100</v>
      </c>
    </row>
    <row r="45" spans="1:11" ht="15" customHeight="1" x14ac:dyDescent="0.35">
      <c r="A45" s="30" t="s">
        <v>205</v>
      </c>
      <c r="B45" s="19" t="e">
        <f t="shared" si="0"/>
        <v>#DIV/0!</v>
      </c>
      <c r="C45" s="20">
        <f t="shared" si="1"/>
        <v>3.9175347982141293</v>
      </c>
      <c r="D45" s="26">
        <f>I45-Okt.!I45</f>
        <v>0</v>
      </c>
      <c r="E45" s="27">
        <f>J45-Okt.!J45</f>
        <v>895</v>
      </c>
      <c r="F45" s="21">
        <f t="shared" si="9"/>
        <v>-100</v>
      </c>
      <c r="G45" s="22" t="e">
        <f t="shared" si="3"/>
        <v>#DIV/0!</v>
      </c>
      <c r="H45" s="23">
        <f t="shared" si="4"/>
        <v>3.8282933980142446</v>
      </c>
      <c r="I45" s="25"/>
      <c r="J45" s="28">
        <v>7939</v>
      </c>
      <c r="K45" s="24">
        <f t="shared" si="10"/>
        <v>-100</v>
      </c>
    </row>
    <row r="46" spans="1:11" ht="15" customHeight="1" x14ac:dyDescent="0.35">
      <c r="A46" s="172" t="s">
        <v>206</v>
      </c>
      <c r="B46" s="173" t="e">
        <f t="shared" si="0"/>
        <v>#DIV/0!</v>
      </c>
      <c r="C46" s="163">
        <f t="shared" si="1"/>
        <v>12.501094283463187</v>
      </c>
      <c r="D46" s="164">
        <f>I46-Okt.!I46</f>
        <v>0</v>
      </c>
      <c r="E46" s="165">
        <f>J46-Okt.!J46</f>
        <v>2856</v>
      </c>
      <c r="F46" s="166">
        <f t="shared" si="9"/>
        <v>-100</v>
      </c>
      <c r="G46" s="167" t="e">
        <f t="shared" si="3"/>
        <v>#DIV/0!</v>
      </c>
      <c r="H46" s="168">
        <f t="shared" si="4"/>
        <v>10.618824652685689</v>
      </c>
      <c r="I46" s="169"/>
      <c r="J46" s="170">
        <v>22021</v>
      </c>
      <c r="K46" s="171">
        <f t="shared" si="10"/>
        <v>-100</v>
      </c>
    </row>
    <row r="47" spans="1:11" ht="15" customHeight="1" x14ac:dyDescent="0.35">
      <c r="A47" s="30" t="s">
        <v>207</v>
      </c>
      <c r="B47" s="19" t="e">
        <f t="shared" si="0"/>
        <v>#DIV/0!</v>
      </c>
      <c r="C47" s="20">
        <f t="shared" si="1"/>
        <v>3.5411012868773524</v>
      </c>
      <c r="D47" s="26">
        <f>I47-Okt.!I47</f>
        <v>0</v>
      </c>
      <c r="E47" s="27">
        <f>J47-Okt.!J47</f>
        <v>809</v>
      </c>
      <c r="F47" s="21">
        <f>IF(E47&gt;0,(D47*100/E47)-100," ")</f>
        <v>-100</v>
      </c>
      <c r="G47" s="22" t="e">
        <f t="shared" si="3"/>
        <v>#DIV/0!</v>
      </c>
      <c r="H47" s="23">
        <f t="shared" si="4"/>
        <v>3.5264277137773234</v>
      </c>
      <c r="I47" s="25"/>
      <c r="J47" s="28">
        <v>7313</v>
      </c>
      <c r="K47" s="24">
        <f t="shared" si="10"/>
        <v>-100</v>
      </c>
    </row>
    <row r="48" spans="1:11" ht="3" customHeight="1" x14ac:dyDescent="0.35">
      <c r="A48" s="340"/>
      <c r="B48" s="341"/>
      <c r="C48" s="31"/>
      <c r="D48" s="342"/>
      <c r="E48" s="343"/>
      <c r="F48" s="344"/>
      <c r="G48" s="32"/>
      <c r="H48" s="31"/>
      <c r="I48" s="340"/>
      <c r="J48" s="345"/>
      <c r="K48" s="157"/>
    </row>
    <row r="49" spans="1:15" ht="15" customHeight="1" x14ac:dyDescent="0.35">
      <c r="A49" s="172" t="s">
        <v>32</v>
      </c>
      <c r="B49" s="173" t="e">
        <f>D49/$D$51*100</f>
        <v>#DIV/0!</v>
      </c>
      <c r="C49" s="163">
        <f>E49/$E$51*100</f>
        <v>0.53838746388864567</v>
      </c>
      <c r="D49" s="164">
        <f>I49-Okt.!I49</f>
        <v>0</v>
      </c>
      <c r="E49" s="165">
        <f>J49-Okt.!J49</f>
        <v>123</v>
      </c>
      <c r="F49" s="166">
        <f t="shared" si="2"/>
        <v>-100</v>
      </c>
      <c r="G49" s="167" t="e">
        <f>I49/$I$51*100</f>
        <v>#DIV/0!</v>
      </c>
      <c r="H49" s="168">
        <f>J49/$J$51*100</f>
        <v>0.6321819681063956</v>
      </c>
      <c r="I49" s="169">
        <f>I90</f>
        <v>0</v>
      </c>
      <c r="J49" s="170">
        <f>J90</f>
        <v>1311</v>
      </c>
      <c r="K49" s="171">
        <f t="shared" si="5"/>
        <v>-100</v>
      </c>
    </row>
    <row r="50" spans="1:15" s="33" customFormat="1" ht="3" customHeight="1" x14ac:dyDescent="0.35">
      <c r="A50" s="330"/>
      <c r="B50" s="331"/>
      <c r="C50" s="332"/>
      <c r="D50" s="333"/>
      <c r="E50" s="334"/>
      <c r="F50" s="335"/>
      <c r="G50" s="336"/>
      <c r="H50" s="332"/>
      <c r="I50" s="337"/>
      <c r="J50" s="338"/>
      <c r="K50" s="339"/>
    </row>
    <row r="51" spans="1:15" s="315" customFormat="1" ht="20.149999999999999" customHeight="1" x14ac:dyDescent="0.3">
      <c r="A51" s="371" t="s">
        <v>33</v>
      </c>
      <c r="B51" s="372" t="e">
        <f>SUM(B10:B49)</f>
        <v>#DIV/0!</v>
      </c>
      <c r="C51" s="373">
        <f>SUM(C10:C49)</f>
        <v>100</v>
      </c>
      <c r="D51" s="374">
        <f>SUM(D10:D50)</f>
        <v>0</v>
      </c>
      <c r="E51" s="375">
        <f>SUM(E10:E50)</f>
        <v>22846</v>
      </c>
      <c r="F51" s="376">
        <f>100/E51*D51-100</f>
        <v>-100</v>
      </c>
      <c r="G51" s="377" t="e">
        <f>SUM(G10:G49)</f>
        <v>#DIV/0!</v>
      </c>
      <c r="H51" s="373">
        <f>SUM(H10:H49)</f>
        <v>99.999999999999972</v>
      </c>
      <c r="I51" s="378">
        <f>SUM(I10:I50)</f>
        <v>0</v>
      </c>
      <c r="J51" s="375">
        <f>SUM(J10:J50)</f>
        <v>207377</v>
      </c>
      <c r="K51" s="379">
        <f>100/J51*I51-100</f>
        <v>-100</v>
      </c>
    </row>
    <row r="52" spans="1:15" ht="3" customHeight="1" x14ac:dyDescent="0.3">
      <c r="A52" s="317"/>
      <c r="B52" s="317"/>
      <c r="C52" s="327"/>
      <c r="D52" s="320"/>
      <c r="E52" s="321"/>
      <c r="F52" s="322"/>
      <c r="G52" s="328"/>
      <c r="H52" s="328"/>
      <c r="I52" s="324"/>
      <c r="J52" s="321"/>
      <c r="K52" s="326"/>
      <c r="O52" s="33"/>
    </row>
    <row r="53" spans="1:15" ht="15" customHeight="1" x14ac:dyDescent="0.35">
      <c r="A53" s="276" t="s">
        <v>51</v>
      </c>
      <c r="B53" s="267" t="e">
        <f t="shared" ref="B53:B60" si="11">D53/$D$51*100</f>
        <v>#DIV/0!</v>
      </c>
      <c r="C53" s="277">
        <f t="shared" ref="C53:C60" si="12">E53/$E$51*100</f>
        <v>49.387201260614546</v>
      </c>
      <c r="D53" s="269">
        <f>I53-Okt.!I53</f>
        <v>0</v>
      </c>
      <c r="E53" s="270">
        <f>J53-Okt.!J53</f>
        <v>11283</v>
      </c>
      <c r="F53" s="271">
        <f t="shared" ref="F53:F59" si="13">100/E53*D53-100</f>
        <v>-100</v>
      </c>
      <c r="G53" s="278" t="e">
        <f t="shared" ref="G53:G60" si="14">I53/$I$51*100</f>
        <v>#DIV/0!</v>
      </c>
      <c r="H53" s="279">
        <f t="shared" ref="H53:H60" si="15">J53/$J$51*100</f>
        <v>49.778905085906345</v>
      </c>
      <c r="I53" s="273"/>
      <c r="J53" s="274">
        <v>103230</v>
      </c>
      <c r="K53" s="275">
        <f t="shared" ref="K53:K59" si="16">100/J53*I53-100</f>
        <v>-100</v>
      </c>
    </row>
    <row r="54" spans="1:15" ht="15" customHeight="1" x14ac:dyDescent="0.35">
      <c r="A54" s="401" t="s">
        <v>145</v>
      </c>
      <c r="B54" s="183" t="e">
        <f>D54/$D$51*100</f>
        <v>#DIV/0!</v>
      </c>
      <c r="C54" s="266">
        <f>E54/$E$51*100</f>
        <v>43.15416265429397</v>
      </c>
      <c r="D54" s="402">
        <f>I54-Okt.!I54</f>
        <v>0</v>
      </c>
      <c r="E54" s="391">
        <f>J54-Okt.!J54</f>
        <v>9859</v>
      </c>
      <c r="F54" s="187">
        <f>100/E54*D54-100</f>
        <v>-100</v>
      </c>
      <c r="G54" s="403" t="e">
        <f>I54/$I$51*100</f>
        <v>#DIV/0!</v>
      </c>
      <c r="H54" s="404">
        <f>J54/$J$51*100</f>
        <v>51.409751322470662</v>
      </c>
      <c r="I54" s="207"/>
      <c r="J54" s="392">
        <v>106612</v>
      </c>
      <c r="K54" s="190">
        <f>100/J54*I54-100</f>
        <v>-100</v>
      </c>
    </row>
    <row r="55" spans="1:15" ht="15" customHeight="1" x14ac:dyDescent="0.35">
      <c r="A55" s="254" t="s">
        <v>55</v>
      </c>
      <c r="B55" s="380" t="e">
        <f>D55/$D$51*100</f>
        <v>#DIV/0!</v>
      </c>
      <c r="C55" s="263">
        <f>E55/$E$51*100</f>
        <v>21.307887595202661</v>
      </c>
      <c r="D55" s="256">
        <f>I55-Okt.!I55</f>
        <v>0</v>
      </c>
      <c r="E55" s="257">
        <f>J55-Okt.!J55</f>
        <v>4868</v>
      </c>
      <c r="F55" s="258">
        <f>100/E55*D55-100</f>
        <v>-100</v>
      </c>
      <c r="G55" s="264" t="e">
        <f>I55/$I$51*100</f>
        <v>#DIV/0!</v>
      </c>
      <c r="H55" s="265">
        <f>J55/$J$51*100</f>
        <v>22.451863032062381</v>
      </c>
      <c r="I55" s="260"/>
      <c r="J55" s="261">
        <v>46560</v>
      </c>
      <c r="K55" s="262">
        <f>100/J55*I55-100</f>
        <v>-100</v>
      </c>
    </row>
    <row r="56" spans="1:15" ht="15" customHeight="1" x14ac:dyDescent="0.35">
      <c r="A56" s="30" t="s">
        <v>201</v>
      </c>
      <c r="B56" s="19" t="e">
        <f t="shared" si="11"/>
        <v>#DIV/0!</v>
      </c>
      <c r="C56" s="35">
        <f t="shared" si="12"/>
        <v>17.582946686509672</v>
      </c>
      <c r="D56" s="26">
        <f>I56-Okt.!I56</f>
        <v>0</v>
      </c>
      <c r="E56" s="27">
        <f>J56-Okt.!J56</f>
        <v>4017</v>
      </c>
      <c r="F56" s="21">
        <f t="shared" si="13"/>
        <v>-100</v>
      </c>
      <c r="G56" s="36" t="e">
        <f t="shared" si="14"/>
        <v>#DIV/0!</v>
      </c>
      <c r="H56" s="37">
        <f t="shared" si="15"/>
        <v>13.179378619615484</v>
      </c>
      <c r="I56" s="25"/>
      <c r="J56" s="174">
        <v>27331</v>
      </c>
      <c r="K56" s="24">
        <f t="shared" si="16"/>
        <v>-100</v>
      </c>
    </row>
    <row r="57" spans="1:15" ht="15" customHeight="1" x14ac:dyDescent="0.35">
      <c r="A57" s="194" t="s">
        <v>203</v>
      </c>
      <c r="B57" s="183" t="e">
        <f t="shared" ref="B57" si="17">D57/$D$51*100</f>
        <v>#DIV/0!</v>
      </c>
      <c r="C57" s="204">
        <f t="shared" ref="C57" si="18">E57/$E$51*100</f>
        <v>8.2027488400595292</v>
      </c>
      <c r="D57" s="185">
        <f>I57-Okt.!I57</f>
        <v>0</v>
      </c>
      <c r="E57" s="186">
        <f>J57-Okt.!J57</f>
        <v>1874</v>
      </c>
      <c r="F57" s="187">
        <f t="shared" ref="F57" si="19">100/E57*D57-100</f>
        <v>-100</v>
      </c>
      <c r="G57" s="205" t="e">
        <f t="shared" ref="G57" si="20">I57/$I$51*100</f>
        <v>#DIV/0!</v>
      </c>
      <c r="H57" s="206">
        <f t="shared" ref="H57" si="21">J57/$J$51*100</f>
        <v>5.5141119796312994</v>
      </c>
      <c r="I57" s="207"/>
      <c r="J57" s="203">
        <v>11435</v>
      </c>
      <c r="K57" s="190">
        <f>100/J57*I57-100</f>
        <v>-100</v>
      </c>
    </row>
    <row r="58" spans="1:15" ht="15" customHeight="1" x14ac:dyDescent="0.35">
      <c r="A58" s="30" t="s">
        <v>52</v>
      </c>
      <c r="B58" s="19" t="e">
        <f t="shared" si="11"/>
        <v>#DIV/0!</v>
      </c>
      <c r="C58" s="35">
        <f t="shared" si="12"/>
        <v>9.6296944760570788</v>
      </c>
      <c r="D58" s="26">
        <f>I58-Okt.!I58</f>
        <v>0</v>
      </c>
      <c r="E58" s="27">
        <f>J58-Okt.!J58</f>
        <v>2200</v>
      </c>
      <c r="F58" s="21">
        <f t="shared" si="13"/>
        <v>-100</v>
      </c>
      <c r="G58" s="36" t="e">
        <f t="shared" si="14"/>
        <v>#DIV/0!</v>
      </c>
      <c r="H58" s="37">
        <f t="shared" si="15"/>
        <v>7.1661756125317648</v>
      </c>
      <c r="I58" s="25"/>
      <c r="J58" s="174">
        <v>14861</v>
      </c>
      <c r="K58" s="24">
        <f t="shared" si="16"/>
        <v>-100</v>
      </c>
    </row>
    <row r="59" spans="1:15" ht="15" customHeight="1" x14ac:dyDescent="0.35">
      <c r="A59" s="194" t="s">
        <v>53</v>
      </c>
      <c r="B59" s="183" t="e">
        <f t="shared" si="11"/>
        <v>#DIV/0!</v>
      </c>
      <c r="C59" s="204">
        <f t="shared" si="12"/>
        <v>0.10942834631883043</v>
      </c>
      <c r="D59" s="185">
        <f>I59-Okt.!I59</f>
        <v>0</v>
      </c>
      <c r="E59" s="186">
        <f>J59-Okt.!J59</f>
        <v>25</v>
      </c>
      <c r="F59" s="187">
        <f t="shared" si="13"/>
        <v>-100</v>
      </c>
      <c r="G59" s="205" t="e">
        <f t="shared" si="14"/>
        <v>#DIV/0!</v>
      </c>
      <c r="H59" s="206">
        <f t="shared" si="15"/>
        <v>0.25943089156463828</v>
      </c>
      <c r="I59" s="207"/>
      <c r="J59" s="203">
        <v>538</v>
      </c>
      <c r="K59" s="190">
        <f t="shared" si="16"/>
        <v>-100</v>
      </c>
      <c r="M59" s="55"/>
    </row>
    <row r="60" spans="1:15" ht="15" customHeight="1" x14ac:dyDescent="0.35">
      <c r="A60" s="30" t="s">
        <v>54</v>
      </c>
      <c r="B60" s="19" t="e">
        <f t="shared" si="11"/>
        <v>#DIV/0!</v>
      </c>
      <c r="C60" s="35">
        <f t="shared" si="12"/>
        <v>1.3131401558259651E-2</v>
      </c>
      <c r="D60" s="26">
        <f>I60-Okt.!I60</f>
        <v>0</v>
      </c>
      <c r="E60" s="27">
        <f>J60-Okt.!J60</f>
        <v>3</v>
      </c>
      <c r="F60" s="21">
        <f>IF(E60&gt;0,100/E60*D60-100," ")</f>
        <v>-100</v>
      </c>
      <c r="G60" s="36" t="e">
        <f t="shared" si="14"/>
        <v>#DIV/0!</v>
      </c>
      <c r="H60" s="37">
        <f t="shared" si="15"/>
        <v>1.8324115017576685E-2</v>
      </c>
      <c r="I60" s="25"/>
      <c r="J60" s="174">
        <v>38</v>
      </c>
      <c r="K60" s="24">
        <f>IF(J60&gt;0,100/J60*I60-100," ")</f>
        <v>-100</v>
      </c>
    </row>
    <row r="61" spans="1:15" ht="15" customHeight="1" x14ac:dyDescent="0.35">
      <c r="A61" s="407" t="s">
        <v>146</v>
      </c>
      <c r="B61" s="408" t="e">
        <f>D61/$D$51*100</f>
        <v>#DIV/0!</v>
      </c>
      <c r="C61" s="417">
        <f>E61/$E$51*100</f>
        <v>35.537949750503373</v>
      </c>
      <c r="D61" s="410">
        <f>I61-Okt.!I61</f>
        <v>0</v>
      </c>
      <c r="E61" s="411">
        <f>J61-Okt.!J61</f>
        <v>8119</v>
      </c>
      <c r="F61" s="412">
        <f>100/E61*D61-100</f>
        <v>-100</v>
      </c>
      <c r="G61" s="419" t="e">
        <f>I61/$I$51*100</f>
        <v>#DIV/0!</v>
      </c>
      <c r="H61" s="420">
        <f>J61/$J$51*100</f>
        <v>26.138385645466951</v>
      </c>
      <c r="I61" s="414"/>
      <c r="J61" s="415">
        <v>54205</v>
      </c>
      <c r="K61" s="416">
        <f>100/J61*I61-100</f>
        <v>-100</v>
      </c>
      <c r="M61" s="55"/>
    </row>
    <row r="62" spans="1:15" ht="15" customHeight="1" x14ac:dyDescent="0.35">
      <c r="A62" s="369" t="s">
        <v>64</v>
      </c>
      <c r="B62" s="153"/>
      <c r="C62" s="154"/>
      <c r="D62" s="198"/>
      <c r="E62" s="158"/>
      <c r="F62" s="199"/>
      <c r="G62" s="155"/>
      <c r="H62" s="156"/>
      <c r="I62" s="200"/>
      <c r="J62" s="159"/>
      <c r="K62" s="157"/>
    </row>
    <row r="63" spans="1:15" s="33" customFormat="1" x14ac:dyDescent="0.3">
      <c r="A63" s="308" t="s">
        <v>73</v>
      </c>
      <c r="B63" s="308"/>
      <c r="C63" s="308"/>
      <c r="D63" s="308"/>
      <c r="E63" s="308"/>
      <c r="F63" s="311"/>
      <c r="G63" s="311"/>
      <c r="H63" s="311"/>
      <c r="I63" s="309"/>
      <c r="J63" s="309"/>
      <c r="K63" s="310"/>
    </row>
    <row r="64" spans="1:15" ht="12.75" customHeight="1" x14ac:dyDescent="0.3"/>
    <row r="65" spans="1:14" ht="12.75" customHeight="1" x14ac:dyDescent="0.3"/>
    <row r="66" spans="1:14" ht="12.75" customHeight="1" x14ac:dyDescent="0.35">
      <c r="A66" s="2" t="s">
        <v>49</v>
      </c>
      <c r="B66" s="2"/>
      <c r="C66" s="2"/>
      <c r="D66" s="2"/>
      <c r="E66" s="2"/>
      <c r="F66" s="38"/>
      <c r="G66" s="38"/>
      <c r="H66" s="38"/>
      <c r="I66" s="2"/>
      <c r="J66" s="55"/>
      <c r="K66" s="39"/>
    </row>
    <row r="67" spans="1:14" ht="12.75" customHeight="1" x14ac:dyDescent="0.35">
      <c r="A67" s="2" t="s">
        <v>50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4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4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November 2021</v>
      </c>
      <c r="J69" s="41"/>
      <c r="K69" s="41"/>
    </row>
    <row r="70" spans="1:14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novembre 2021</v>
      </c>
      <c r="J70" s="41"/>
      <c r="K70" s="41"/>
    </row>
    <row r="71" spans="1:14" s="218" customFormat="1" ht="15" customHeight="1" x14ac:dyDescent="0.3">
      <c r="A71" s="298" t="s">
        <v>32</v>
      </c>
      <c r="B71" s="299"/>
      <c r="C71" s="299"/>
      <c r="D71" s="300"/>
      <c r="E71" s="300"/>
      <c r="F71" s="301"/>
      <c r="G71" s="301"/>
      <c r="H71" s="301"/>
      <c r="I71" s="300"/>
      <c r="J71" s="300"/>
      <c r="K71" s="302"/>
    </row>
    <row r="72" spans="1:14" ht="12.75" customHeight="1" x14ac:dyDescent="0.3">
      <c r="A72" s="4" t="str">
        <f>A6</f>
        <v>Stichtag / date de référence: 30.11.2021  lc</v>
      </c>
      <c r="B72" s="4"/>
      <c r="C72" s="4"/>
      <c r="D72" s="3"/>
      <c r="E72" s="3"/>
      <c r="F72" s="4"/>
      <c r="G72" s="4"/>
      <c r="H72" s="4"/>
      <c r="J72" s="3"/>
      <c r="K72" s="42"/>
      <c r="M72" s="33"/>
      <c r="N72" s="33"/>
    </row>
    <row r="73" spans="1:14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  <c r="M73" s="33"/>
      <c r="N73" s="33"/>
    </row>
    <row r="74" spans="1:14" ht="12.75" customHeight="1" x14ac:dyDescent="0.3">
      <c r="A74" s="72" t="s">
        <v>3</v>
      </c>
      <c r="B74" s="3"/>
      <c r="C74" s="3"/>
      <c r="D74" s="48" t="e">
        <f>D9</f>
        <v>#REF!</v>
      </c>
      <c r="E74" s="49" t="e">
        <f>E9</f>
        <v>#REF!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  <c r="M74" s="33"/>
      <c r="N74" s="33"/>
    </row>
    <row r="75" spans="1:14" ht="12.75" customHeight="1" x14ac:dyDescent="0.3">
      <c r="A75" s="70" t="s">
        <v>188</v>
      </c>
      <c r="B75" s="3"/>
      <c r="C75" s="3"/>
      <c r="D75" s="52">
        <f>I75-Okt.!I75</f>
        <v>0</v>
      </c>
      <c r="E75" s="53">
        <f>J75-Okt.!J75</f>
        <v>2</v>
      </c>
      <c r="F75" s="56">
        <f>IF(E75&gt;0,(D75*100/E75)-100,"")</f>
        <v>-100</v>
      </c>
      <c r="G75" s="122"/>
      <c r="H75" s="122"/>
      <c r="I75" s="126"/>
      <c r="J75" s="53">
        <v>3</v>
      </c>
      <c r="K75" s="54">
        <f>IF(J75&gt;0,(I75*100/J75)-100,"")</f>
        <v>-100</v>
      </c>
      <c r="M75" s="33"/>
      <c r="N75" s="127"/>
    </row>
    <row r="76" spans="1:14" ht="12.75" customHeight="1" x14ac:dyDescent="0.3">
      <c r="A76" s="70" t="s">
        <v>34</v>
      </c>
      <c r="D76" s="52">
        <f>I76-Okt.!I76</f>
        <v>0</v>
      </c>
      <c r="E76" s="53">
        <f>J76-Okt.!J76</f>
        <v>14</v>
      </c>
      <c r="F76" s="56">
        <f>IF(E76&gt;0,(D76*100/E76)-100,"")</f>
        <v>-100</v>
      </c>
      <c r="G76" s="54"/>
      <c r="H76" s="54"/>
      <c r="I76" s="52"/>
      <c r="J76" s="53">
        <v>174</v>
      </c>
      <c r="K76" s="54">
        <f>IF(J76&gt;0,(I76*100/J76)-100,"")</f>
        <v>-100</v>
      </c>
      <c r="M76" s="33"/>
      <c r="N76" s="127"/>
    </row>
    <row r="77" spans="1:14" ht="12.75" customHeight="1" x14ac:dyDescent="0.3">
      <c r="A77" s="70" t="s">
        <v>35</v>
      </c>
      <c r="D77" s="52">
        <f>I77-Okt.!I77</f>
        <v>0</v>
      </c>
      <c r="E77" s="53">
        <f>J77-Okt.!J77</f>
        <v>0</v>
      </c>
      <c r="F77" s="56" t="str">
        <f t="shared" ref="F77:F90" si="22">IF(E77&gt;0,(D77*100/E77)-100,"")</f>
        <v/>
      </c>
      <c r="G77" s="54"/>
      <c r="H77" s="54"/>
      <c r="I77" s="52"/>
      <c r="J77" s="53">
        <v>8</v>
      </c>
      <c r="K77" s="54">
        <f t="shared" ref="K77:K90" si="23">IF(J77&gt;0,(I77*100/J77)-100,"")</f>
        <v>-100</v>
      </c>
      <c r="M77" s="128"/>
      <c r="N77" s="127"/>
    </row>
    <row r="78" spans="1:14" ht="12.75" customHeight="1" x14ac:dyDescent="0.3">
      <c r="A78" s="179" t="s">
        <v>36</v>
      </c>
      <c r="B78" s="55"/>
      <c r="C78" s="55"/>
      <c r="D78" s="52">
        <f>I78-Okt.!I78</f>
        <v>0</v>
      </c>
      <c r="E78" s="53">
        <f>J78-Okt.!J78</f>
        <v>5</v>
      </c>
      <c r="F78" s="56">
        <f t="shared" si="22"/>
        <v>-100</v>
      </c>
      <c r="G78" s="56"/>
      <c r="H78" s="56"/>
      <c r="I78" s="55"/>
      <c r="J78" s="57">
        <v>30</v>
      </c>
      <c r="K78" s="54">
        <f t="shared" si="23"/>
        <v>-100</v>
      </c>
      <c r="M78" s="33"/>
      <c r="N78" s="128"/>
    </row>
    <row r="79" spans="1:14" ht="12.75" customHeight="1" x14ac:dyDescent="0.3">
      <c r="A79" s="70" t="s">
        <v>10</v>
      </c>
      <c r="D79" s="52">
        <f>I79-Okt.!I79</f>
        <v>0</v>
      </c>
      <c r="E79" s="53">
        <f>J79-Okt.!J79</f>
        <v>0</v>
      </c>
      <c r="F79" s="56" t="str">
        <f t="shared" si="22"/>
        <v/>
      </c>
      <c r="G79" s="54"/>
      <c r="H79" s="54"/>
      <c r="I79" s="52"/>
      <c r="J79" s="53">
        <v>55</v>
      </c>
      <c r="K79" s="54">
        <f t="shared" si="23"/>
        <v>-100</v>
      </c>
      <c r="M79" s="33"/>
      <c r="N79" s="127"/>
    </row>
    <row r="80" spans="1:14" ht="12.75" customHeight="1" x14ac:dyDescent="0.3">
      <c r="A80" s="177" t="s">
        <v>13</v>
      </c>
      <c r="B80" s="58"/>
      <c r="C80" s="59"/>
      <c r="D80" s="52">
        <f>I80-Okt.!I80</f>
        <v>0</v>
      </c>
      <c r="E80" s="53">
        <f>J80-Okt.!J80</f>
        <v>1</v>
      </c>
      <c r="F80" s="56">
        <f t="shared" si="22"/>
        <v>-100</v>
      </c>
      <c r="G80" s="61"/>
      <c r="H80" s="62"/>
      <c r="I80" s="63"/>
      <c r="J80" s="57">
        <v>23</v>
      </c>
      <c r="K80" s="54">
        <f t="shared" si="23"/>
        <v>-100</v>
      </c>
      <c r="M80" s="128"/>
      <c r="N80" s="127"/>
    </row>
    <row r="81" spans="1:14" ht="12.75" customHeight="1" x14ac:dyDescent="0.3">
      <c r="A81" s="178" t="s">
        <v>37</v>
      </c>
      <c r="B81" s="64"/>
      <c r="C81" s="64"/>
      <c r="D81" s="52">
        <f>I81-Okt.!I81</f>
        <v>0</v>
      </c>
      <c r="E81" s="53">
        <f>J81-Okt.!J81</f>
        <v>52</v>
      </c>
      <c r="F81" s="56">
        <f t="shared" si="22"/>
        <v>-100</v>
      </c>
      <c r="G81" s="56"/>
      <c r="H81" s="56"/>
      <c r="I81" s="55"/>
      <c r="J81" s="57">
        <v>503</v>
      </c>
      <c r="K81" s="54">
        <f t="shared" si="23"/>
        <v>-100</v>
      </c>
      <c r="M81" s="128"/>
      <c r="N81" s="128"/>
    </row>
    <row r="82" spans="1:14" ht="12.75" customHeight="1" x14ac:dyDescent="0.3">
      <c r="A82" s="70" t="s">
        <v>38</v>
      </c>
      <c r="D82" s="52">
        <f>I82-Okt.!I82</f>
        <v>0</v>
      </c>
      <c r="E82" s="53">
        <f>J82-Okt.!J82</f>
        <v>0</v>
      </c>
      <c r="F82" s="56" t="str">
        <f t="shared" si="22"/>
        <v/>
      </c>
      <c r="G82" s="54"/>
      <c r="H82" s="54"/>
      <c r="I82" s="52"/>
      <c r="J82" s="53">
        <v>35</v>
      </c>
      <c r="K82" s="54">
        <f t="shared" si="23"/>
        <v>-100</v>
      </c>
      <c r="M82" s="129"/>
      <c r="N82" s="128"/>
    </row>
    <row r="83" spans="1:14" ht="12.75" customHeight="1" x14ac:dyDescent="0.3">
      <c r="A83" s="70" t="s">
        <v>63</v>
      </c>
      <c r="D83" s="52">
        <f>I83-Okt.!I83</f>
        <v>0</v>
      </c>
      <c r="E83" s="53">
        <f>J83-Okt.!J83</f>
        <v>5</v>
      </c>
      <c r="F83" s="56">
        <f t="shared" si="22"/>
        <v>-100</v>
      </c>
      <c r="G83" s="54"/>
      <c r="H83" s="54"/>
      <c r="I83" s="52"/>
      <c r="J83" s="53">
        <v>60</v>
      </c>
      <c r="K83" s="54">
        <f t="shared" si="23"/>
        <v>-100</v>
      </c>
      <c r="M83" s="129"/>
      <c r="N83" s="128"/>
    </row>
    <row r="84" spans="1:14" ht="12.75" customHeight="1" x14ac:dyDescent="0.3">
      <c r="A84" s="70" t="s">
        <v>39</v>
      </c>
      <c r="D84" s="52">
        <f>I84-Okt.!I84</f>
        <v>0</v>
      </c>
      <c r="E84" s="53">
        <f>J84-Okt.!J84</f>
        <v>17</v>
      </c>
      <c r="F84" s="56">
        <f t="shared" si="22"/>
        <v>-100</v>
      </c>
      <c r="G84" s="54"/>
      <c r="H84" s="54"/>
      <c r="I84" s="52"/>
      <c r="J84" s="53">
        <v>197</v>
      </c>
      <c r="K84" s="54">
        <f t="shared" si="23"/>
        <v>-100</v>
      </c>
      <c r="M84" s="33"/>
      <c r="N84" s="128"/>
    </row>
    <row r="85" spans="1:14" ht="12.75" customHeight="1" x14ac:dyDescent="0.3">
      <c r="A85" s="70" t="s">
        <v>40</v>
      </c>
      <c r="D85" s="52">
        <f>I85-Okt.!I85</f>
        <v>0</v>
      </c>
      <c r="E85" s="53">
        <f>J85-Okt.!J85</f>
        <v>3</v>
      </c>
      <c r="F85" s="56">
        <f t="shared" si="22"/>
        <v>-100</v>
      </c>
      <c r="G85" s="54"/>
      <c r="H85" s="54"/>
      <c r="I85" s="52"/>
      <c r="J85" s="53">
        <v>56</v>
      </c>
      <c r="K85" s="54">
        <f t="shared" si="23"/>
        <v>-100</v>
      </c>
      <c r="M85" s="33"/>
      <c r="N85" s="127"/>
    </row>
    <row r="86" spans="1:14" ht="12.75" customHeight="1" x14ac:dyDescent="0.3">
      <c r="A86" s="70" t="s">
        <v>41</v>
      </c>
      <c r="D86" s="52">
        <f>I86-Okt.!I86</f>
        <v>0</v>
      </c>
      <c r="E86" s="53">
        <f>J86-Okt.!J86</f>
        <v>0</v>
      </c>
      <c r="F86" s="56" t="str">
        <f t="shared" si="22"/>
        <v/>
      </c>
      <c r="G86" s="54"/>
      <c r="H86" s="54"/>
      <c r="I86" s="52"/>
      <c r="J86" s="53">
        <v>10</v>
      </c>
      <c r="K86" s="54">
        <f t="shared" si="23"/>
        <v>-100</v>
      </c>
      <c r="M86" s="33"/>
      <c r="N86" s="127"/>
    </row>
    <row r="87" spans="1:14" ht="12.75" customHeight="1" x14ac:dyDescent="0.3">
      <c r="A87" s="70" t="s">
        <v>65</v>
      </c>
      <c r="D87" s="52">
        <f>I87-Okt.!I87</f>
        <v>0</v>
      </c>
      <c r="E87" s="53">
        <f>J87-Okt.!J87</f>
        <v>3</v>
      </c>
      <c r="F87" s="56"/>
      <c r="G87" s="54"/>
      <c r="H87" s="54"/>
      <c r="I87" s="52"/>
      <c r="J87" s="53">
        <v>21</v>
      </c>
      <c r="K87" s="54"/>
      <c r="M87" s="33"/>
      <c r="N87" s="127"/>
    </row>
    <row r="88" spans="1:14" ht="12.75" customHeight="1" x14ac:dyDescent="0.3">
      <c r="A88" s="70" t="s">
        <v>44</v>
      </c>
      <c r="D88" s="52">
        <f>I88-Okt.!I88</f>
        <v>0</v>
      </c>
      <c r="E88" s="53">
        <f>J88-Okt.!J88</f>
        <v>5</v>
      </c>
      <c r="F88" s="56">
        <f t="shared" si="22"/>
        <v>-100</v>
      </c>
      <c r="G88" s="54"/>
      <c r="H88" s="54"/>
      <c r="I88" s="52"/>
      <c r="J88" s="53">
        <v>39</v>
      </c>
      <c r="K88" s="54">
        <f t="shared" si="23"/>
        <v>-100</v>
      </c>
      <c r="M88" s="33"/>
      <c r="N88" s="127"/>
    </row>
    <row r="89" spans="1:14" ht="12.75" customHeight="1" x14ac:dyDescent="0.3">
      <c r="A89" s="70" t="s">
        <v>42</v>
      </c>
      <c r="D89" s="52">
        <f>I89-Okt.!I90</f>
        <v>0</v>
      </c>
      <c r="E89" s="53">
        <f>J89-Okt.!J89</f>
        <v>16</v>
      </c>
      <c r="F89" s="56">
        <f t="shared" si="22"/>
        <v>-100</v>
      </c>
      <c r="G89" s="54"/>
      <c r="H89" s="54"/>
      <c r="I89" s="52"/>
      <c r="J89" s="53">
        <v>97</v>
      </c>
      <c r="K89" s="54">
        <f t="shared" si="23"/>
        <v>-100</v>
      </c>
      <c r="M89" s="33"/>
      <c r="N89" s="127"/>
    </row>
    <row r="90" spans="1:14" ht="15" customHeight="1" x14ac:dyDescent="0.35">
      <c r="A90" s="74" t="s">
        <v>43</v>
      </c>
      <c r="D90" s="68">
        <f>SUM(D75:D89)</f>
        <v>0</v>
      </c>
      <c r="E90" s="192">
        <f>SUM(E75:E89)</f>
        <v>123</v>
      </c>
      <c r="F90" s="67">
        <f t="shared" si="22"/>
        <v>-100</v>
      </c>
      <c r="G90" s="191"/>
      <c r="H90" s="191"/>
      <c r="I90" s="68">
        <f>SUM(I75:I89)</f>
        <v>0</v>
      </c>
      <c r="J90" s="192">
        <f>SUM(J75:J89)</f>
        <v>1311</v>
      </c>
      <c r="K90" s="69">
        <f t="shared" si="23"/>
        <v>-100</v>
      </c>
      <c r="M90" s="33"/>
      <c r="N90" s="127"/>
    </row>
    <row r="91" spans="1:14" x14ac:dyDescent="0.3">
      <c r="A91" s="70"/>
      <c r="M91" s="33"/>
      <c r="N91" s="127"/>
    </row>
    <row r="92" spans="1:14" x14ac:dyDescent="0.3">
      <c r="A92" s="70"/>
      <c r="M92" s="33"/>
      <c r="N92" s="127"/>
    </row>
    <row r="93" spans="1:14" x14ac:dyDescent="0.3">
      <c r="A93" s="70"/>
      <c r="M93" s="33"/>
      <c r="N93" s="127"/>
    </row>
    <row r="94" spans="1:14" ht="14.5" x14ac:dyDescent="0.35">
      <c r="M94" s="132"/>
      <c r="N94" s="128"/>
    </row>
    <row r="95" spans="1:14" x14ac:dyDescent="0.3">
      <c r="M95" s="33"/>
      <c r="N95" s="33"/>
    </row>
    <row r="96" spans="1:14" x14ac:dyDescent="0.3">
      <c r="M96" s="33"/>
      <c r="N96" s="33"/>
    </row>
    <row r="97" spans="13:14" x14ac:dyDescent="0.3">
      <c r="M97" s="33"/>
      <c r="N97" s="33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4294967292" verticalDpi="4294967292" r:id="rId1"/>
  <headerFooter alignWithMargins="0"/>
  <ignoredErrors>
    <ignoredError sqref="K60 F60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CBE2E-EBDD-4609-B52B-7D95F41D065D}">
  <sheetPr>
    <pageSetUpPr fitToPage="1"/>
  </sheetPr>
  <dimension ref="A1:P94"/>
  <sheetViews>
    <sheetView topLeftCell="A55" zoomScaleNormal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2"/>
      <c r="B1" s="2"/>
      <c r="C1" s="2"/>
      <c r="D1" s="3"/>
      <c r="E1" s="3"/>
      <c r="F1" s="4"/>
      <c r="G1" s="4"/>
      <c r="H1" s="4"/>
      <c r="I1" s="3"/>
      <c r="K1" s="280"/>
    </row>
    <row r="2" spans="1:11" ht="35.15" customHeight="1" x14ac:dyDescent="0.35">
      <c r="A2" s="2"/>
      <c r="B2" s="2"/>
      <c r="C2" s="2"/>
      <c r="D2" s="3"/>
      <c r="E2" s="3"/>
      <c r="F2" s="4"/>
      <c r="G2" s="4"/>
      <c r="H2" s="4"/>
      <c r="I2" s="3"/>
      <c r="J2" s="3"/>
      <c r="K2" s="281"/>
    </row>
    <row r="3" spans="1:11" ht="30" customHeight="1" x14ac:dyDescent="0.35">
      <c r="A3" s="5" t="s">
        <v>1</v>
      </c>
      <c r="B3" s="5"/>
      <c r="C3" s="5"/>
      <c r="D3" s="5"/>
      <c r="E3" s="5"/>
      <c r="F3" s="4"/>
      <c r="G3" s="4"/>
      <c r="H3" s="4"/>
      <c r="K3" s="135" t="s">
        <v>66</v>
      </c>
    </row>
    <row r="4" spans="1:11" ht="30" customHeight="1" x14ac:dyDescent="0.35">
      <c r="A4" s="5" t="s">
        <v>2</v>
      </c>
      <c r="B4" s="5"/>
      <c r="C4" s="5"/>
      <c r="D4" s="5"/>
      <c r="E4" s="5"/>
      <c r="F4" s="5"/>
      <c r="K4" s="135" t="s">
        <v>67</v>
      </c>
    </row>
    <row r="5" spans="1:11" ht="3" customHeight="1" x14ac:dyDescent="0.3">
      <c r="A5" s="3"/>
      <c r="B5" s="3"/>
      <c r="C5" s="3"/>
      <c r="D5" s="3"/>
      <c r="E5" s="3"/>
      <c r="F5" s="4"/>
      <c r="G5" s="4"/>
      <c r="H5" s="4"/>
      <c r="I5" s="3"/>
      <c r="J5" s="3"/>
      <c r="K5" s="40"/>
    </row>
    <row r="6" spans="1:11" ht="15" customHeight="1" x14ac:dyDescent="0.35">
      <c r="A6" s="7" t="s">
        <v>200</v>
      </c>
      <c r="B6" s="7"/>
      <c r="C6" s="7"/>
      <c r="D6" s="3"/>
      <c r="E6" s="3"/>
      <c r="F6" s="8"/>
      <c r="G6" s="8"/>
      <c r="H6" s="8"/>
      <c r="I6" s="9"/>
      <c r="J6" s="282"/>
      <c r="K6" s="42"/>
    </row>
    <row r="7" spans="1:11" ht="3" customHeight="1" x14ac:dyDescent="0.35">
      <c r="A7" s="7"/>
      <c r="B7" s="7"/>
      <c r="C7" s="7"/>
      <c r="D7" s="3"/>
      <c r="E7" s="3"/>
      <c r="F7" s="8"/>
      <c r="G7" s="8"/>
      <c r="H7" s="8"/>
      <c r="I7" s="9"/>
      <c r="J7" s="282"/>
      <c r="K7" s="42"/>
    </row>
    <row r="8" spans="1:11" ht="15" customHeight="1" x14ac:dyDescent="0.35">
      <c r="A8" s="7"/>
      <c r="B8" s="431" t="s">
        <v>46</v>
      </c>
      <c r="C8" s="431"/>
      <c r="D8" s="3"/>
      <c r="E8" s="3"/>
      <c r="F8" s="8"/>
      <c r="G8" s="431" t="s">
        <v>46</v>
      </c>
      <c r="H8" s="431"/>
      <c r="I8" s="9"/>
      <c r="J8" s="282"/>
      <c r="K8" s="42"/>
    </row>
    <row r="9" spans="1:11" s="18" customFormat="1" ht="15" customHeight="1" x14ac:dyDescent="0.35">
      <c r="A9" s="196" t="s">
        <v>3</v>
      </c>
      <c r="B9" s="10" t="e">
        <f>Nov.!B10+31</f>
        <v>#DIV/0!</v>
      </c>
      <c r="C9" s="11">
        <f>Nov.!C10+31</f>
        <v>31.709095684146021</v>
      </c>
      <c r="D9" s="12">
        <f>Nov.!D10+31</f>
        <v>31</v>
      </c>
      <c r="E9" s="13">
        <f>Nov.!E10+31</f>
        <v>193</v>
      </c>
      <c r="F9" s="14" t="s">
        <v>4</v>
      </c>
      <c r="G9" s="283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 t="e">
        <f t="shared" ref="B10:B49" si="0">D10/$D$51*100</f>
        <v>#DIV/0!</v>
      </c>
      <c r="C10" s="168">
        <f t="shared" ref="C10:C49" si="1">E10/$E$51*100</f>
        <v>0.66211673627381074</v>
      </c>
      <c r="D10" s="164">
        <f>I10-Nov.!I10</f>
        <v>0</v>
      </c>
      <c r="E10" s="165">
        <f>J10-Nov.!J10</f>
        <v>195</v>
      </c>
      <c r="F10" s="166">
        <f t="shared" ref="F10:F49" si="2">IF(E10&gt;0,(D10*100/E10)-100," ")</f>
        <v>-100</v>
      </c>
      <c r="G10" s="167" t="e">
        <f t="shared" ref="G10:G49" si="3">I10/$I$51*100</f>
        <v>#DIV/0!</v>
      </c>
      <c r="H10" s="168">
        <f t="shared" ref="H10:H49" si="4">J10/$J$51*100</f>
        <v>0.76680122282838181</v>
      </c>
      <c r="I10" s="169"/>
      <c r="J10" s="165">
        <v>1816</v>
      </c>
      <c r="K10" s="171">
        <f t="shared" ref="K10:K49" si="5">IF(J10&gt;0,(I10*100/J10)-100," ")</f>
        <v>-100</v>
      </c>
    </row>
    <row r="11" spans="1:11" ht="15" customHeight="1" x14ac:dyDescent="0.35">
      <c r="A11" s="284" t="s">
        <v>56</v>
      </c>
      <c r="B11" s="285" t="e">
        <f t="shared" si="0"/>
        <v>#DIV/0!</v>
      </c>
      <c r="C11" s="286">
        <f t="shared" si="1"/>
        <v>1.6977352212148994E-2</v>
      </c>
      <c r="D11" s="26">
        <f>I11-Nov.!I11</f>
        <v>0</v>
      </c>
      <c r="E11" s="287">
        <f>J11-Nov.!J11</f>
        <v>5</v>
      </c>
      <c r="F11" s="288">
        <f t="shared" si="2"/>
        <v>-100</v>
      </c>
      <c r="G11" s="289" t="e">
        <f t="shared" si="3"/>
        <v>#DIV/0!</v>
      </c>
      <c r="H11" s="286">
        <f t="shared" si="4"/>
        <v>2.9557315857922206E-2</v>
      </c>
      <c r="I11" s="290"/>
      <c r="J11" s="287">
        <v>70</v>
      </c>
      <c r="K11" s="291">
        <f t="shared" si="5"/>
        <v>-100</v>
      </c>
    </row>
    <row r="12" spans="1:11" ht="15" customHeight="1" x14ac:dyDescent="0.35">
      <c r="A12" s="169" t="s">
        <v>6</v>
      </c>
      <c r="B12" s="173" t="e">
        <f t="shared" si="0"/>
        <v>#DIV/0!</v>
      </c>
      <c r="C12" s="168">
        <f t="shared" si="1"/>
        <v>5.4327527078876781E-2</v>
      </c>
      <c r="D12" s="164">
        <f>I12-Nov.!I12</f>
        <v>0</v>
      </c>
      <c r="E12" s="165">
        <f>J12-Nov.!J12</f>
        <v>16</v>
      </c>
      <c r="F12" s="166">
        <f t="shared" si="2"/>
        <v>-100</v>
      </c>
      <c r="G12" s="167" t="e">
        <f t="shared" si="3"/>
        <v>#DIV/0!</v>
      </c>
      <c r="H12" s="168">
        <f t="shared" si="4"/>
        <v>5.151417906666441E-2</v>
      </c>
      <c r="I12" s="169"/>
      <c r="J12" s="165">
        <v>122</v>
      </c>
      <c r="K12" s="171">
        <f t="shared" si="5"/>
        <v>-100</v>
      </c>
    </row>
    <row r="13" spans="1:11" ht="15" customHeight="1" x14ac:dyDescent="0.35">
      <c r="A13" s="292" t="s">
        <v>7</v>
      </c>
      <c r="B13" s="285" t="e">
        <f t="shared" si="0"/>
        <v>#DIV/0!</v>
      </c>
      <c r="C13" s="286">
        <f t="shared" si="1"/>
        <v>6.1390105599130758</v>
      </c>
      <c r="D13" s="26">
        <f>I13-Nov.!I13</f>
        <v>0</v>
      </c>
      <c r="E13" s="287">
        <f>J13-Nov.!J13</f>
        <v>1808</v>
      </c>
      <c r="F13" s="288">
        <f t="shared" si="2"/>
        <v>-100</v>
      </c>
      <c r="G13" s="289" t="e">
        <f t="shared" si="3"/>
        <v>#DIV/0!</v>
      </c>
      <c r="H13" s="286">
        <f t="shared" si="4"/>
        <v>6.2754404040062823</v>
      </c>
      <c r="I13" s="290"/>
      <c r="J13" s="287">
        <v>14862</v>
      </c>
      <c r="K13" s="291">
        <f t="shared" si="5"/>
        <v>-100</v>
      </c>
    </row>
    <row r="14" spans="1:11" ht="15" customHeight="1" x14ac:dyDescent="0.35">
      <c r="A14" s="172" t="s">
        <v>8</v>
      </c>
      <c r="B14" s="173" t="e">
        <f t="shared" si="0"/>
        <v>#DIV/0!</v>
      </c>
      <c r="C14" s="168">
        <f t="shared" si="1"/>
        <v>10.386744083392754</v>
      </c>
      <c r="D14" s="164">
        <f>I14-Nov.!I14</f>
        <v>0</v>
      </c>
      <c r="E14" s="165">
        <f>J14-Nov.!J14</f>
        <v>3059</v>
      </c>
      <c r="F14" s="166">
        <f t="shared" si="2"/>
        <v>-100</v>
      </c>
      <c r="G14" s="167" t="e">
        <f t="shared" si="3"/>
        <v>#DIV/0!</v>
      </c>
      <c r="H14" s="168">
        <f t="shared" si="4"/>
        <v>9.0069586366476937</v>
      </c>
      <c r="I14" s="169"/>
      <c r="J14" s="165">
        <v>21331</v>
      </c>
      <c r="K14" s="171">
        <f t="shared" si="5"/>
        <v>-100</v>
      </c>
    </row>
    <row r="15" spans="1:11" ht="15" customHeight="1" x14ac:dyDescent="0.35">
      <c r="A15" s="292" t="s">
        <v>9</v>
      </c>
      <c r="B15" s="285" t="e">
        <f t="shared" si="0"/>
        <v>#DIV/0!</v>
      </c>
      <c r="C15" s="286">
        <f t="shared" si="1"/>
        <v>4.0745645309157578E-2</v>
      </c>
      <c r="D15" s="26">
        <f>I15-Nov.!I15</f>
        <v>0</v>
      </c>
      <c r="E15" s="287">
        <f>J15-Nov.!J15</f>
        <v>12</v>
      </c>
      <c r="F15" s="288">
        <f t="shared" si="2"/>
        <v>-100</v>
      </c>
      <c r="G15" s="289" t="e">
        <f t="shared" si="3"/>
        <v>#DIV/0!</v>
      </c>
      <c r="H15" s="286">
        <f t="shared" si="4"/>
        <v>2.4912594794534428E-2</v>
      </c>
      <c r="I15" s="290"/>
      <c r="J15" s="287">
        <v>59</v>
      </c>
      <c r="K15" s="291">
        <f t="shared" si="5"/>
        <v>-100</v>
      </c>
    </row>
    <row r="16" spans="1:11" ht="15" customHeight="1" x14ac:dyDescent="0.35">
      <c r="A16" s="169" t="s">
        <v>11</v>
      </c>
      <c r="B16" s="173" t="e">
        <f t="shared" si="0"/>
        <v>#DIV/0!</v>
      </c>
      <c r="C16" s="168">
        <f t="shared" si="1"/>
        <v>0.79454008352857297</v>
      </c>
      <c r="D16" s="164">
        <f>I16-Nov.!I16</f>
        <v>0</v>
      </c>
      <c r="E16" s="165">
        <f>J16-Nov.!J16</f>
        <v>234</v>
      </c>
      <c r="F16" s="166">
        <f t="shared" si="2"/>
        <v>-100</v>
      </c>
      <c r="G16" s="167" t="e">
        <f t="shared" si="3"/>
        <v>#DIV/0!</v>
      </c>
      <c r="H16" s="168">
        <f t="shared" si="4"/>
        <v>1.4204401506578614</v>
      </c>
      <c r="I16" s="169"/>
      <c r="J16" s="165">
        <v>3364</v>
      </c>
      <c r="K16" s="171">
        <f t="shared" si="5"/>
        <v>-100</v>
      </c>
    </row>
    <row r="17" spans="1:11" ht="15" customHeight="1" x14ac:dyDescent="0.35">
      <c r="A17" s="292" t="s">
        <v>12</v>
      </c>
      <c r="B17" s="285" t="e">
        <f t="shared" si="0"/>
        <v>#DIV/0!</v>
      </c>
      <c r="C17" s="286">
        <f t="shared" si="1"/>
        <v>1.8165766866999424</v>
      </c>
      <c r="D17" s="26">
        <f>I17-Nov.!I17</f>
        <v>0</v>
      </c>
      <c r="E17" s="287">
        <f>J17-Nov.!J17</f>
        <v>535</v>
      </c>
      <c r="F17" s="288">
        <f t="shared" si="2"/>
        <v>-100</v>
      </c>
      <c r="G17" s="289" t="e">
        <f t="shared" si="3"/>
        <v>#DIV/0!</v>
      </c>
      <c r="H17" s="286">
        <f t="shared" si="4"/>
        <v>2.5799314270272098</v>
      </c>
      <c r="I17" s="290"/>
      <c r="J17" s="287">
        <v>6110</v>
      </c>
      <c r="K17" s="291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#DIV/0!</v>
      </c>
      <c r="C18" s="168">
        <f t="shared" si="1"/>
        <v>0.17656446300634954</v>
      </c>
      <c r="D18" s="164">
        <f>I18-Nov.!I18</f>
        <v>0</v>
      </c>
      <c r="E18" s="165">
        <f>J18-Nov.!J18</f>
        <v>52</v>
      </c>
      <c r="F18" s="166">
        <f t="shared" si="2"/>
        <v>-100</v>
      </c>
      <c r="G18" s="167" t="e">
        <f t="shared" si="3"/>
        <v>#DIV/0!</v>
      </c>
      <c r="H18" s="168">
        <f t="shared" si="4"/>
        <v>0.22548009525900653</v>
      </c>
      <c r="I18" s="169"/>
      <c r="J18" s="165">
        <v>534</v>
      </c>
      <c r="K18" s="171">
        <f t="shared" si="5"/>
        <v>-100</v>
      </c>
    </row>
    <row r="19" spans="1:11" ht="15" customHeight="1" x14ac:dyDescent="0.35">
      <c r="A19" s="292" t="s">
        <v>14</v>
      </c>
      <c r="B19" s="285" t="e">
        <f t="shared" si="0"/>
        <v>#DIV/0!</v>
      </c>
      <c r="C19" s="286">
        <f t="shared" si="1"/>
        <v>2.35985195748871</v>
      </c>
      <c r="D19" s="26">
        <f>I19-Nov.!I19</f>
        <v>0</v>
      </c>
      <c r="E19" s="287">
        <f>J19-Nov.!J19</f>
        <v>695</v>
      </c>
      <c r="F19" s="288">
        <f t="shared" si="2"/>
        <v>-100</v>
      </c>
      <c r="G19" s="289" t="e">
        <f t="shared" si="3"/>
        <v>#DIV/0!</v>
      </c>
      <c r="H19" s="286">
        <f t="shared" si="4"/>
        <v>2.6593139324742006</v>
      </c>
      <c r="I19" s="290"/>
      <c r="J19" s="287">
        <v>6298</v>
      </c>
      <c r="K19" s="291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#DIV/0!</v>
      </c>
      <c r="C20" s="168">
        <f t="shared" si="1"/>
        <v>4.1458694102067843</v>
      </c>
      <c r="D20" s="164">
        <f>I20-Nov.!I20</f>
        <v>0</v>
      </c>
      <c r="E20" s="165">
        <f>J20-Nov.!J20</f>
        <v>1221</v>
      </c>
      <c r="F20" s="166">
        <f t="shared" si="2"/>
        <v>-100</v>
      </c>
      <c r="G20" s="167" t="e">
        <f t="shared" si="3"/>
        <v>#DIV/0!</v>
      </c>
      <c r="H20" s="168">
        <f t="shared" si="4"/>
        <v>4.1287347779823333</v>
      </c>
      <c r="I20" s="169"/>
      <c r="J20" s="165">
        <v>9778</v>
      </c>
      <c r="K20" s="171">
        <f t="shared" si="5"/>
        <v>-100</v>
      </c>
    </row>
    <row r="21" spans="1:11" ht="15" customHeight="1" x14ac:dyDescent="0.35">
      <c r="A21" s="292" t="s">
        <v>16</v>
      </c>
      <c r="B21" s="285" t="e">
        <f t="shared" si="0"/>
        <v>#DIV/0!</v>
      </c>
      <c r="C21" s="286">
        <f t="shared" si="1"/>
        <v>1.0152456622865098</v>
      </c>
      <c r="D21" s="26">
        <f>I21-Nov.!I21</f>
        <v>0</v>
      </c>
      <c r="E21" s="287">
        <f>J21-Nov.!J21</f>
        <v>299</v>
      </c>
      <c r="F21" s="288">
        <f t="shared" si="2"/>
        <v>-100</v>
      </c>
      <c r="G21" s="289" t="e">
        <f t="shared" si="3"/>
        <v>#DIV/0!</v>
      </c>
      <c r="H21" s="286">
        <f t="shared" si="4"/>
        <v>0.88714172310706496</v>
      </c>
      <c r="I21" s="290"/>
      <c r="J21" s="287">
        <v>2101</v>
      </c>
      <c r="K21" s="291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#DIV/0!</v>
      </c>
      <c r="C22" s="168">
        <f t="shared" si="1"/>
        <v>2.2376150215612371</v>
      </c>
      <c r="D22" s="164">
        <f>I22-Nov.!I22</f>
        <v>0</v>
      </c>
      <c r="E22" s="165">
        <f>J22-Nov.!J22</f>
        <v>659</v>
      </c>
      <c r="F22" s="166">
        <f t="shared" si="2"/>
        <v>-100</v>
      </c>
      <c r="G22" s="167" t="e">
        <f t="shared" si="3"/>
        <v>#DIV/0!</v>
      </c>
      <c r="H22" s="168">
        <f t="shared" si="4"/>
        <v>2.676203827250156</v>
      </c>
      <c r="I22" s="169"/>
      <c r="J22" s="165">
        <v>6338</v>
      </c>
      <c r="K22" s="171">
        <f t="shared" si="5"/>
        <v>-100</v>
      </c>
    </row>
    <row r="23" spans="1:11" ht="15" customHeight="1" x14ac:dyDescent="0.35">
      <c r="A23" s="292" t="s">
        <v>48</v>
      </c>
      <c r="B23" s="285" t="e">
        <f t="shared" si="0"/>
        <v>#DIV/0!</v>
      </c>
      <c r="C23" s="286">
        <f t="shared" si="1"/>
        <v>0.51950697769175924</v>
      </c>
      <c r="D23" s="26">
        <f>I23-Nov.!I23</f>
        <v>0</v>
      </c>
      <c r="E23" s="287">
        <f>J23-Nov.!J23</f>
        <v>153</v>
      </c>
      <c r="F23" s="288">
        <f t="shared" si="2"/>
        <v>-100</v>
      </c>
      <c r="G23" s="289" t="e">
        <f t="shared" si="3"/>
        <v>#DIV/0!</v>
      </c>
      <c r="H23" s="286">
        <f t="shared" si="4"/>
        <v>0.44800445893222091</v>
      </c>
      <c r="I23" s="290"/>
      <c r="J23" s="287">
        <v>1061</v>
      </c>
      <c r="K23" s="291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#DIV/0!</v>
      </c>
      <c r="C24" s="168">
        <f t="shared" si="1"/>
        <v>1.0865505415775356</v>
      </c>
      <c r="D24" s="164">
        <f>I24-Nov.!I24</f>
        <v>0</v>
      </c>
      <c r="E24" s="165">
        <f>J24-Nov.!J24</f>
        <v>320</v>
      </c>
      <c r="F24" s="166">
        <f t="shared" si="2"/>
        <v>-100</v>
      </c>
      <c r="G24" s="167" t="e">
        <f t="shared" si="3"/>
        <v>#DIV/0!</v>
      </c>
      <c r="H24" s="168">
        <f t="shared" si="4"/>
        <v>1.4466194875605924</v>
      </c>
      <c r="I24" s="169"/>
      <c r="J24" s="165">
        <v>3426</v>
      </c>
      <c r="K24" s="171">
        <f t="shared" si="5"/>
        <v>-100</v>
      </c>
    </row>
    <row r="25" spans="1:11" ht="15" customHeight="1" x14ac:dyDescent="0.35">
      <c r="A25" s="292" t="s">
        <v>19</v>
      </c>
      <c r="B25" s="285" t="e">
        <f t="shared" si="0"/>
        <v>#DIV/0!</v>
      </c>
      <c r="C25" s="286">
        <f t="shared" si="1"/>
        <v>1.1918101252928592</v>
      </c>
      <c r="D25" s="26">
        <f>I25-Nov.!I25</f>
        <v>0</v>
      </c>
      <c r="E25" s="287">
        <f>J25-Nov.!J25</f>
        <v>351</v>
      </c>
      <c r="F25" s="288">
        <f t="shared" si="2"/>
        <v>-100</v>
      </c>
      <c r="G25" s="289" t="e">
        <f t="shared" si="3"/>
        <v>#DIV/0!</v>
      </c>
      <c r="H25" s="286">
        <f t="shared" si="4"/>
        <v>1.4618203928589524</v>
      </c>
      <c r="I25" s="290"/>
      <c r="J25" s="287">
        <v>3462</v>
      </c>
      <c r="K25" s="291">
        <f t="shared" si="5"/>
        <v>-100</v>
      </c>
    </row>
    <row r="26" spans="1:11" ht="15" customHeight="1" x14ac:dyDescent="0.35">
      <c r="A26" s="172" t="s">
        <v>60</v>
      </c>
      <c r="B26" s="173" t="e">
        <f t="shared" si="0"/>
        <v>#DIV/0!</v>
      </c>
      <c r="C26" s="168">
        <f t="shared" si="1"/>
        <v>0.62137109096465315</v>
      </c>
      <c r="D26" s="164">
        <f>I26-Nov.!I26</f>
        <v>0</v>
      </c>
      <c r="E26" s="165">
        <f>J26-Nov.!J26</f>
        <v>183</v>
      </c>
      <c r="F26" s="166">
        <f t="shared" si="2"/>
        <v>-100</v>
      </c>
      <c r="G26" s="167" t="e">
        <f t="shared" si="3"/>
        <v>#DIV/0!</v>
      </c>
      <c r="H26" s="168">
        <f t="shared" si="4"/>
        <v>0.95343456010269045</v>
      </c>
      <c r="I26" s="169"/>
      <c r="J26" s="165">
        <v>2258</v>
      </c>
      <c r="K26" s="171">
        <f t="shared" si="5"/>
        <v>-100</v>
      </c>
    </row>
    <row r="27" spans="1:11" ht="15" customHeight="1" x14ac:dyDescent="0.35">
      <c r="A27" s="292" t="s">
        <v>20</v>
      </c>
      <c r="B27" s="285" t="e">
        <f t="shared" si="0"/>
        <v>#DIV/0!</v>
      </c>
      <c r="C27" s="286">
        <f t="shared" si="1"/>
        <v>0.13581881769719195</v>
      </c>
      <c r="D27" s="26">
        <f>I27-Nov.!I27</f>
        <v>0</v>
      </c>
      <c r="E27" s="287">
        <f>J27-Nov.!J27</f>
        <v>40</v>
      </c>
      <c r="F27" s="288">
        <f t="shared" si="2"/>
        <v>-100</v>
      </c>
      <c r="G27" s="289" t="e">
        <f t="shared" si="3"/>
        <v>#DIV/0!</v>
      </c>
      <c r="H27" s="286">
        <f t="shared" si="4"/>
        <v>0.2381475163409732</v>
      </c>
      <c r="I27" s="290"/>
      <c r="J27" s="287">
        <v>564</v>
      </c>
      <c r="K27" s="291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#DIV/0!</v>
      </c>
      <c r="C28" s="168">
        <f t="shared" si="1"/>
        <v>5.7722997521306572E-2</v>
      </c>
      <c r="D28" s="164">
        <f>I28-Nov.!I28</f>
        <v>0</v>
      </c>
      <c r="E28" s="165">
        <f>J28-Nov.!J28</f>
        <v>17</v>
      </c>
      <c r="F28" s="166">
        <f t="shared" si="2"/>
        <v>-100</v>
      </c>
      <c r="G28" s="167" t="e">
        <f t="shared" si="3"/>
        <v>#DIV/0!</v>
      </c>
      <c r="H28" s="168">
        <f t="shared" si="4"/>
        <v>8.7827452834968844E-2</v>
      </c>
      <c r="I28" s="169"/>
      <c r="J28" s="165">
        <v>208</v>
      </c>
      <c r="K28" s="171">
        <f t="shared" si="5"/>
        <v>-100</v>
      </c>
    </row>
    <row r="29" spans="1:11" ht="15" customHeight="1" x14ac:dyDescent="0.35">
      <c r="A29" s="292" t="s">
        <v>22</v>
      </c>
      <c r="B29" s="285" t="e">
        <f t="shared" si="0"/>
        <v>#DIV/0!</v>
      </c>
      <c r="C29" s="286">
        <f t="shared" si="1"/>
        <v>1.9931411497062919</v>
      </c>
      <c r="D29" s="26">
        <f>I29-Nov.!I29</f>
        <v>0</v>
      </c>
      <c r="E29" s="287">
        <f>J29-Nov.!J29</f>
        <v>587</v>
      </c>
      <c r="F29" s="288">
        <f t="shared" si="2"/>
        <v>-100</v>
      </c>
      <c r="G29" s="289" t="e">
        <f t="shared" si="3"/>
        <v>#DIV/0!</v>
      </c>
      <c r="H29" s="286">
        <f t="shared" si="4"/>
        <v>1.990474099346361</v>
      </c>
      <c r="I29" s="290"/>
      <c r="J29" s="287">
        <v>4714</v>
      </c>
      <c r="K29" s="291">
        <f t="shared" si="5"/>
        <v>-100</v>
      </c>
    </row>
    <row r="30" spans="1:11" ht="15" customHeight="1" x14ac:dyDescent="0.35">
      <c r="A30" s="172" t="s">
        <v>187</v>
      </c>
      <c r="B30" s="173" t="e">
        <f t="shared" si="0"/>
        <v>#DIV/0!</v>
      </c>
      <c r="C30" s="168">
        <f t="shared" si="1"/>
        <v>8.0880105938677804</v>
      </c>
      <c r="D30" s="164">
        <f>I30-Nov.!I30</f>
        <v>0</v>
      </c>
      <c r="E30" s="165">
        <f>J30-Nov.!J30</f>
        <v>2382</v>
      </c>
      <c r="F30" s="166">
        <f t="shared" si="2"/>
        <v>-100</v>
      </c>
      <c r="G30" s="167" t="e">
        <f t="shared" si="3"/>
        <v>#DIV/0!</v>
      </c>
      <c r="H30" s="168">
        <f t="shared" si="4"/>
        <v>9.6394851960072288</v>
      </c>
      <c r="I30" s="169"/>
      <c r="J30" s="165">
        <v>22829</v>
      </c>
      <c r="K30" s="171">
        <f t="shared" si="5"/>
        <v>-100</v>
      </c>
    </row>
    <row r="31" spans="1:11" ht="15" customHeight="1" x14ac:dyDescent="0.35">
      <c r="A31" s="292" t="s">
        <v>59</v>
      </c>
      <c r="B31" s="285" t="e">
        <f t="shared" si="0"/>
        <v>#DIV/0!</v>
      </c>
      <c r="C31" s="286">
        <f t="shared" si="1"/>
        <v>2.0440732063427389</v>
      </c>
      <c r="D31" s="26">
        <f>I31-Nov.!I31</f>
        <v>0</v>
      </c>
      <c r="E31" s="287">
        <f>J31-Nov.!J31</f>
        <v>602</v>
      </c>
      <c r="F31" s="288">
        <f t="shared" si="2"/>
        <v>-100</v>
      </c>
      <c r="G31" s="289" t="e">
        <f t="shared" si="3"/>
        <v>#DIV/0!</v>
      </c>
      <c r="H31" s="286">
        <f t="shared" si="4"/>
        <v>2.0799905416589253</v>
      </c>
      <c r="I31" s="290"/>
      <c r="J31" s="287">
        <v>4926</v>
      </c>
      <c r="K31" s="291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#DIV/0!</v>
      </c>
      <c r="C32" s="168">
        <f t="shared" si="1"/>
        <v>1.3446062952022002</v>
      </c>
      <c r="D32" s="164">
        <f>I32-Nov.!I32</f>
        <v>0</v>
      </c>
      <c r="E32" s="165">
        <f>J32-Nov.!J32</f>
        <v>396</v>
      </c>
      <c r="F32" s="166">
        <f t="shared" si="2"/>
        <v>-100</v>
      </c>
      <c r="G32" s="167" t="e">
        <f t="shared" si="3"/>
        <v>#DIV/0!</v>
      </c>
      <c r="H32" s="168">
        <f t="shared" si="4"/>
        <v>1.5462698667387302</v>
      </c>
      <c r="I32" s="169"/>
      <c r="J32" s="165">
        <v>3662</v>
      </c>
      <c r="K32" s="171">
        <f t="shared" si="5"/>
        <v>-100</v>
      </c>
    </row>
    <row r="33" spans="1:11" ht="15" customHeight="1" x14ac:dyDescent="0.35">
      <c r="A33" s="292" t="s">
        <v>24</v>
      </c>
      <c r="B33" s="285" t="e">
        <f t="shared" si="0"/>
        <v>#DIV/0!</v>
      </c>
      <c r="C33" s="286">
        <f t="shared" si="1"/>
        <v>1.0050592509592204</v>
      </c>
      <c r="D33" s="26">
        <f>I33-Nov.!I33</f>
        <v>0</v>
      </c>
      <c r="E33" s="287">
        <f>J33-Nov.!J33</f>
        <v>296</v>
      </c>
      <c r="F33" s="288">
        <f t="shared" si="2"/>
        <v>-100</v>
      </c>
      <c r="G33" s="289" t="e">
        <f t="shared" si="3"/>
        <v>#DIV/0!</v>
      </c>
      <c r="H33" s="286">
        <f t="shared" si="4"/>
        <v>1.1662472342797305</v>
      </c>
      <c r="I33" s="290"/>
      <c r="J33" s="287">
        <v>2762</v>
      </c>
      <c r="K33" s="291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#DIV/0!</v>
      </c>
      <c r="C34" s="168">
        <f t="shared" si="1"/>
        <v>1.093341482462395</v>
      </c>
      <c r="D34" s="164">
        <f>I34-Nov.!I34</f>
        <v>0</v>
      </c>
      <c r="E34" s="165">
        <f>J34-Nov.!J34</f>
        <v>322</v>
      </c>
      <c r="F34" s="166">
        <f>IF(E34&gt;0,(D34*100/E34)-100," ")</f>
        <v>-100</v>
      </c>
      <c r="G34" s="167" t="e">
        <f t="shared" si="3"/>
        <v>#DIV/0!</v>
      </c>
      <c r="H34" s="168">
        <f t="shared" si="4"/>
        <v>1.8709780938064757</v>
      </c>
      <c r="I34" s="169"/>
      <c r="J34" s="165">
        <v>4431</v>
      </c>
      <c r="K34" s="171">
        <f t="shared" si="5"/>
        <v>-100</v>
      </c>
    </row>
    <row r="35" spans="1:11" ht="15" customHeight="1" x14ac:dyDescent="0.35">
      <c r="A35" s="292" t="s">
        <v>26</v>
      </c>
      <c r="B35" s="285" t="e">
        <f t="shared" si="0"/>
        <v>#DIV/0!</v>
      </c>
      <c r="C35" s="286">
        <f t="shared" si="1"/>
        <v>1.1374825982139827</v>
      </c>
      <c r="D35" s="26">
        <f>I35-Nov.!I35</f>
        <v>0</v>
      </c>
      <c r="E35" s="287">
        <f>J35-Nov.!J35</f>
        <v>335</v>
      </c>
      <c r="F35" s="288">
        <f t="shared" si="2"/>
        <v>-100</v>
      </c>
      <c r="G35" s="289" t="e">
        <f t="shared" si="3"/>
        <v>#DIV/0!</v>
      </c>
      <c r="H35" s="286">
        <f t="shared" si="4"/>
        <v>2.5942878375867719</v>
      </c>
      <c r="I35" s="290"/>
      <c r="J35" s="287">
        <v>6144</v>
      </c>
      <c r="K35" s="291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#DIV/0!</v>
      </c>
      <c r="C36" s="168">
        <f t="shared" si="1"/>
        <v>1.3174425316627618</v>
      </c>
      <c r="D36" s="164">
        <f>I36-Nov.!I36</f>
        <v>0</v>
      </c>
      <c r="E36" s="165">
        <f>J36-Nov.!J36</f>
        <v>388</v>
      </c>
      <c r="F36" s="166">
        <f t="shared" si="2"/>
        <v>-100</v>
      </c>
      <c r="G36" s="167" t="e">
        <f t="shared" si="3"/>
        <v>#DIV/0!</v>
      </c>
      <c r="H36" s="168">
        <f t="shared" si="4"/>
        <v>1.6083402300403666</v>
      </c>
      <c r="I36" s="169"/>
      <c r="J36" s="165">
        <v>3809</v>
      </c>
      <c r="K36" s="171">
        <f t="shared" si="5"/>
        <v>-100</v>
      </c>
    </row>
    <row r="37" spans="1:11" ht="15" customHeight="1" x14ac:dyDescent="0.35">
      <c r="A37" s="292" t="s">
        <v>28</v>
      </c>
      <c r="B37" s="285" t="e">
        <f t="shared" si="0"/>
        <v>#DIV/0!</v>
      </c>
      <c r="C37" s="286">
        <f t="shared" si="1"/>
        <v>3.9183728905639876</v>
      </c>
      <c r="D37" s="26">
        <f>I37-Nov.!I37</f>
        <v>0</v>
      </c>
      <c r="E37" s="287">
        <f>J37-Nov.!J37</f>
        <v>1154</v>
      </c>
      <c r="F37" s="288">
        <f t="shared" si="2"/>
        <v>-100</v>
      </c>
      <c r="G37" s="289" t="e">
        <f t="shared" si="3"/>
        <v>#DIV/0!</v>
      </c>
      <c r="H37" s="286">
        <f t="shared" si="4"/>
        <v>4.6751228739844946</v>
      </c>
      <c r="I37" s="290"/>
      <c r="J37" s="287">
        <v>11072</v>
      </c>
      <c r="K37" s="291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#DIV/0!</v>
      </c>
      <c r="C38" s="168">
        <f t="shared" si="1"/>
        <v>4.0745645309157581</v>
      </c>
      <c r="D38" s="164">
        <f>I38-Nov.!I38</f>
        <v>0</v>
      </c>
      <c r="E38" s="165">
        <f>J38-Nov.!J38</f>
        <v>1200</v>
      </c>
      <c r="F38" s="166">
        <f t="shared" si="2"/>
        <v>-100</v>
      </c>
      <c r="G38" s="167" t="e">
        <f t="shared" si="3"/>
        <v>#DIV/0!</v>
      </c>
      <c r="H38" s="168">
        <f t="shared" si="4"/>
        <v>4.7519718952150933</v>
      </c>
      <c r="I38" s="169"/>
      <c r="J38" s="165">
        <v>11254</v>
      </c>
      <c r="K38" s="171">
        <f t="shared" si="5"/>
        <v>-100</v>
      </c>
    </row>
    <row r="39" spans="1:11" ht="15" customHeight="1" x14ac:dyDescent="0.35">
      <c r="A39" s="292" t="s">
        <v>58</v>
      </c>
      <c r="B39" s="285" t="e">
        <f t="shared" si="0"/>
        <v>#DIV/0!</v>
      </c>
      <c r="C39" s="286">
        <f t="shared" si="1"/>
        <v>7.0252283453872533</v>
      </c>
      <c r="D39" s="26">
        <f>I39-Nov.!I39</f>
        <v>0</v>
      </c>
      <c r="E39" s="287">
        <f>J39-Nov.!J39</f>
        <v>2069</v>
      </c>
      <c r="F39" s="288">
        <f t="shared" si="2"/>
        <v>-100</v>
      </c>
      <c r="G39" s="289" t="e">
        <f t="shared" si="3"/>
        <v>#DIV/0!</v>
      </c>
      <c r="H39" s="286">
        <f t="shared" si="4"/>
        <v>7.9200939078149544</v>
      </c>
      <c r="I39" s="290"/>
      <c r="J39" s="287">
        <v>18757</v>
      </c>
      <c r="K39" s="291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#DIV/0!</v>
      </c>
      <c r="C40" s="168">
        <f t="shared" si="1"/>
        <v>0.10525958371532375</v>
      </c>
      <c r="D40" s="164">
        <f>I40-Nov.!I40</f>
        <v>0</v>
      </c>
      <c r="E40" s="165">
        <f>J40-Nov.!J40</f>
        <v>31</v>
      </c>
      <c r="F40" s="166">
        <f t="shared" si="2"/>
        <v>-100</v>
      </c>
      <c r="G40" s="167" t="e">
        <f t="shared" si="3"/>
        <v>#DIV/0!</v>
      </c>
      <c r="H40" s="168">
        <f t="shared" si="4"/>
        <v>0.17058793723715102</v>
      </c>
      <c r="I40" s="169"/>
      <c r="J40" s="165">
        <v>404</v>
      </c>
      <c r="K40" s="171">
        <f t="shared" si="5"/>
        <v>-100</v>
      </c>
    </row>
    <row r="41" spans="1:11" ht="15" customHeight="1" x14ac:dyDescent="0.35">
      <c r="A41" s="292" t="s">
        <v>61</v>
      </c>
      <c r="B41" s="285" t="e">
        <f t="shared" si="0"/>
        <v>#DIV/0!</v>
      </c>
      <c r="C41" s="286">
        <f t="shared" si="1"/>
        <v>0</v>
      </c>
      <c r="D41" s="26">
        <f>I41-Nov.!I41</f>
        <v>0</v>
      </c>
      <c r="E41" s="287">
        <f>J41-Nov.!J41</f>
        <v>0</v>
      </c>
      <c r="F41" s="288" t="str">
        <f t="shared" si="2"/>
        <v xml:space="preserve"> </v>
      </c>
      <c r="G41" s="289" t="e">
        <f t="shared" si="3"/>
        <v>#DIV/0!</v>
      </c>
      <c r="H41" s="286">
        <f t="shared" si="4"/>
        <v>6.3337105409833295E-3</v>
      </c>
      <c r="I41" s="290"/>
      <c r="J41" s="287">
        <v>15</v>
      </c>
      <c r="K41" s="291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#DIV/0!</v>
      </c>
      <c r="C42" s="168">
        <f t="shared" si="1"/>
        <v>1.7962038640453635</v>
      </c>
      <c r="D42" s="164">
        <f>I42-Nov.!I42</f>
        <v>0</v>
      </c>
      <c r="E42" s="165">
        <f>J42-Nov.!J42</f>
        <v>529</v>
      </c>
      <c r="F42" s="166">
        <f t="shared" si="2"/>
        <v>-100</v>
      </c>
      <c r="G42" s="167" t="e">
        <f t="shared" si="3"/>
        <v>#DIV/0!</v>
      </c>
      <c r="H42" s="168">
        <f t="shared" si="4"/>
        <v>0.88714172310706496</v>
      </c>
      <c r="I42" s="169"/>
      <c r="J42" s="165">
        <v>2101</v>
      </c>
      <c r="K42" s="171">
        <f t="shared" si="5"/>
        <v>-100</v>
      </c>
    </row>
    <row r="43" spans="1:11" ht="15" customHeight="1" x14ac:dyDescent="0.35">
      <c r="A43" s="292" t="s">
        <v>31</v>
      </c>
      <c r="B43" s="285" t="e">
        <f t="shared" si="0"/>
        <v>#DIV/0!</v>
      </c>
      <c r="C43" s="286">
        <f t="shared" si="1"/>
        <v>3.2223014498658791</v>
      </c>
      <c r="D43" s="26">
        <f>I43-Nov.!I43</f>
        <v>0</v>
      </c>
      <c r="E43" s="287">
        <f>J43-Nov.!J43</f>
        <v>949</v>
      </c>
      <c r="F43" s="288">
        <f t="shared" si="2"/>
        <v>-100</v>
      </c>
      <c r="G43" s="289" t="e">
        <f t="shared" si="3"/>
        <v>#DIV/0!</v>
      </c>
      <c r="H43" s="286">
        <f t="shared" si="4"/>
        <v>2.1154593206884322</v>
      </c>
      <c r="I43" s="290"/>
      <c r="J43" s="287">
        <v>5010</v>
      </c>
      <c r="K43" s="291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#DIV/0!</v>
      </c>
      <c r="C44" s="168">
        <f t="shared" si="1"/>
        <v>6.1458015007979361</v>
      </c>
      <c r="D44" s="164">
        <f>I44-Nov.!I44</f>
        <v>0</v>
      </c>
      <c r="E44" s="165">
        <f>J44-Nov.!J44</f>
        <v>1810</v>
      </c>
      <c r="F44" s="166">
        <f t="shared" ref="F44:F47" si="6">IF(E44&gt;0,(D44*100/E44)-100," ")</f>
        <v>-100</v>
      </c>
      <c r="G44" s="167" t="e">
        <f t="shared" si="3"/>
        <v>#DIV/0!</v>
      </c>
      <c r="H44" s="168">
        <f t="shared" si="4"/>
        <v>2.5524853480162819</v>
      </c>
      <c r="I44" s="169"/>
      <c r="J44" s="165">
        <v>6045</v>
      </c>
      <c r="K44" s="171">
        <f t="shared" ref="K44:K47" si="7">IF(J44&gt;0,(I44*100/J44)-100," ")</f>
        <v>-100</v>
      </c>
    </row>
    <row r="45" spans="1:11" ht="15" customHeight="1" x14ac:dyDescent="0.35">
      <c r="A45" s="292" t="s">
        <v>205</v>
      </c>
      <c r="B45" s="285" t="e">
        <f t="shared" si="0"/>
        <v>#DIV/0!</v>
      </c>
      <c r="C45" s="286">
        <f t="shared" si="1"/>
        <v>2.8589861125258906</v>
      </c>
      <c r="D45" s="26">
        <f>I45-Nov.!I45</f>
        <v>0</v>
      </c>
      <c r="E45" s="287">
        <f>J45-Nov.!J45</f>
        <v>842</v>
      </c>
      <c r="F45" s="288">
        <f t="shared" si="6"/>
        <v>-100</v>
      </c>
      <c r="G45" s="289" t="e">
        <f t="shared" si="3"/>
        <v>#DIV/0!</v>
      </c>
      <c r="H45" s="286">
        <f t="shared" si="4"/>
        <v>3.7077541506916409</v>
      </c>
      <c r="I45" s="290"/>
      <c r="J45" s="287">
        <v>8781</v>
      </c>
      <c r="K45" s="291">
        <f t="shared" si="7"/>
        <v>-100</v>
      </c>
    </row>
    <row r="46" spans="1:11" ht="15" customHeight="1" x14ac:dyDescent="0.35">
      <c r="A46" s="172" t="s">
        <v>206</v>
      </c>
      <c r="B46" s="173" t="e">
        <f t="shared" si="0"/>
        <v>#DIV/0!</v>
      </c>
      <c r="C46" s="168">
        <f t="shared" si="1"/>
        <v>14.926488064921395</v>
      </c>
      <c r="D46" s="164">
        <f>I46-Nov.!I46</f>
        <v>0</v>
      </c>
      <c r="E46" s="165">
        <f>J46-Nov.!J46</f>
        <v>4396</v>
      </c>
      <c r="F46" s="166">
        <f t="shared" si="6"/>
        <v>-100</v>
      </c>
      <c r="G46" s="167" t="e">
        <f t="shared" si="3"/>
        <v>#DIV/0!</v>
      </c>
      <c r="H46" s="168">
        <f t="shared" si="4"/>
        <v>11.154508757410442</v>
      </c>
      <c r="I46" s="169"/>
      <c r="J46" s="165">
        <v>26417</v>
      </c>
      <c r="K46" s="171">
        <f t="shared" si="7"/>
        <v>-100</v>
      </c>
    </row>
    <row r="47" spans="1:11" ht="15" customHeight="1" x14ac:dyDescent="0.35">
      <c r="A47" s="292" t="s">
        <v>207</v>
      </c>
      <c r="B47" s="285" t="e">
        <f t="shared" si="0"/>
        <v>#DIV/0!</v>
      </c>
      <c r="C47" s="286">
        <f t="shared" si="1"/>
        <v>3.8165087772910935</v>
      </c>
      <c r="D47" s="26">
        <f>I47-Nov.!I47</f>
        <v>0</v>
      </c>
      <c r="E47" s="287">
        <f>J47-Nov.!J47</f>
        <v>1124</v>
      </c>
      <c r="F47" s="288">
        <f t="shared" si="6"/>
        <v>-100</v>
      </c>
      <c r="G47" s="289" t="e">
        <f t="shared" si="3"/>
        <v>#DIV/0!</v>
      </c>
      <c r="H47" s="286">
        <f t="shared" si="4"/>
        <v>3.5625010556184238</v>
      </c>
      <c r="I47" s="290"/>
      <c r="J47" s="287">
        <v>8437</v>
      </c>
      <c r="K47" s="291">
        <f t="shared" si="7"/>
        <v>-100</v>
      </c>
    </row>
    <row r="48" spans="1:11" ht="3" customHeight="1" x14ac:dyDescent="0.35">
      <c r="A48" s="340"/>
      <c r="B48" s="341"/>
      <c r="C48" s="31">
        <f t="shared" si="1"/>
        <v>0</v>
      </c>
      <c r="D48" s="340">
        <f>I48-Nov.!I48</f>
        <v>0</v>
      </c>
      <c r="E48" s="343">
        <f>J48-Nov.!J48</f>
        <v>0</v>
      </c>
      <c r="F48" s="344" t="str">
        <f t="shared" si="2"/>
        <v xml:space="preserve"> </v>
      </c>
      <c r="G48" s="32" t="e">
        <f t="shared" si="3"/>
        <v>#DIV/0!</v>
      </c>
      <c r="H48" s="31">
        <f t="shared" si="4"/>
        <v>0</v>
      </c>
      <c r="I48" s="340"/>
      <c r="J48" s="343"/>
      <c r="K48" s="157" t="str">
        <f t="shared" si="5"/>
        <v xml:space="preserve"> </v>
      </c>
    </row>
    <row r="49" spans="1:15" ht="15" customHeight="1" x14ac:dyDescent="0.35">
      <c r="A49" s="172" t="s">
        <v>32</v>
      </c>
      <c r="B49" s="173" t="e">
        <f t="shared" si="0"/>
        <v>#DIV/0!</v>
      </c>
      <c r="C49" s="168">
        <f t="shared" si="1"/>
        <v>0.6281620318495128</v>
      </c>
      <c r="D49" s="164">
        <f>I49-Nov.!I49</f>
        <v>0</v>
      </c>
      <c r="E49" s="165">
        <f>J49-Nov.!J49</f>
        <v>185</v>
      </c>
      <c r="F49" s="166">
        <f t="shared" si="2"/>
        <v>-100</v>
      </c>
      <c r="G49" s="167" t="e">
        <f t="shared" si="3"/>
        <v>#DIV/0!</v>
      </c>
      <c r="H49" s="168">
        <f t="shared" si="4"/>
        <v>0.63168206462073739</v>
      </c>
      <c r="I49" s="169">
        <f>I90</f>
        <v>0</v>
      </c>
      <c r="J49" s="165">
        <f>J90</f>
        <v>1496</v>
      </c>
      <c r="K49" s="171">
        <f t="shared" si="5"/>
        <v>-100</v>
      </c>
      <c r="M49" s="3"/>
    </row>
    <row r="50" spans="1:15" s="33" customFormat="1" ht="3" customHeight="1" x14ac:dyDescent="0.35">
      <c r="A50" s="330"/>
      <c r="B50" s="331"/>
      <c r="C50" s="332">
        <f>SUM(E50/$E$51)</f>
        <v>0</v>
      </c>
      <c r="D50" s="337"/>
      <c r="E50" s="334"/>
      <c r="F50" s="335"/>
      <c r="G50" s="336"/>
      <c r="H50" s="332"/>
      <c r="I50" s="337"/>
      <c r="J50" s="334"/>
      <c r="K50" s="339"/>
    </row>
    <row r="51" spans="1:15" s="315" customFormat="1" ht="20.149999999999999" customHeight="1" x14ac:dyDescent="0.3">
      <c r="A51" s="371" t="s">
        <v>33</v>
      </c>
      <c r="B51" s="372" t="e">
        <f>SUM(B10:B49)</f>
        <v>#DIV/0!</v>
      </c>
      <c r="C51" s="373">
        <f>SUM(C10:C49)</f>
        <v>100.00000000000001</v>
      </c>
      <c r="D51" s="374">
        <f>SUM(D10:D50)</f>
        <v>0</v>
      </c>
      <c r="E51" s="375">
        <f>SUM(E10:E50)</f>
        <v>29451</v>
      </c>
      <c r="F51" s="376">
        <f>100/E51*D51-100</f>
        <v>-100</v>
      </c>
      <c r="G51" s="377" t="e">
        <f>SUM(G10:G49)</f>
        <v>#DIV/0!</v>
      </c>
      <c r="H51" s="373">
        <f>SUM(H10:H49)</f>
        <v>99.999999999999986</v>
      </c>
      <c r="I51" s="378">
        <f>SUM(I10:I50)</f>
        <v>0</v>
      </c>
      <c r="J51" s="375">
        <f>SUM(J10:J50)</f>
        <v>236828</v>
      </c>
      <c r="K51" s="379">
        <f>100/J51*I51-100</f>
        <v>-100</v>
      </c>
    </row>
    <row r="52" spans="1:15" ht="3" customHeight="1" x14ac:dyDescent="0.3">
      <c r="A52" s="317"/>
      <c r="B52" s="317"/>
      <c r="C52" s="327"/>
      <c r="D52" s="320"/>
      <c r="E52" s="321"/>
      <c r="F52" s="322"/>
      <c r="G52" s="328"/>
      <c r="H52" s="328"/>
      <c r="I52" s="324"/>
      <c r="J52" s="321"/>
      <c r="K52" s="326"/>
      <c r="O52" s="33"/>
    </row>
    <row r="53" spans="1:15" ht="15" customHeight="1" x14ac:dyDescent="0.35">
      <c r="A53" s="366" t="s">
        <v>51</v>
      </c>
      <c r="B53" s="421" t="e">
        <f t="shared" ref="B53:B60" si="8">D53/$D$51*100</f>
        <v>#DIV/0!</v>
      </c>
      <c r="C53" s="367">
        <f t="shared" ref="C53:C60" si="9">E53/$E$51*100</f>
        <v>51.505891141217617</v>
      </c>
      <c r="D53" s="364">
        <f>I53-Nov.!I53</f>
        <v>0</v>
      </c>
      <c r="E53" s="351">
        <f>J53-Nov.!J53</f>
        <v>15169</v>
      </c>
      <c r="F53" s="352">
        <f t="shared" ref="F53:F60" si="10">100/E53*D53-100</f>
        <v>-100</v>
      </c>
      <c r="G53" s="36" t="e">
        <f t="shared" ref="G53:G60" si="11">I53/$I$51*100</f>
        <v>#DIV/0!</v>
      </c>
      <c r="H53" s="37">
        <f t="shared" ref="H53:H60" si="12">J53/$J$51*100</f>
        <v>49.993666289459014</v>
      </c>
      <c r="I53" s="346"/>
      <c r="J53" s="387">
        <v>118399</v>
      </c>
      <c r="K53" s="24">
        <f t="shared" ref="K53:K60" si="13">100/J53*I53-100</f>
        <v>-100</v>
      </c>
    </row>
    <row r="54" spans="1:15" s="33" customFormat="1" ht="15" customHeight="1" x14ac:dyDescent="0.35">
      <c r="A54" s="381" t="s">
        <v>145</v>
      </c>
      <c r="B54" s="422" t="e">
        <f>D54/$D$51*100</f>
        <v>#DIV/0!</v>
      </c>
      <c r="C54" s="382">
        <f>E54/$E$51*100</f>
        <v>39.747376999083222</v>
      </c>
      <c r="D54" s="383">
        <f>I54-Nov.!I54</f>
        <v>0</v>
      </c>
      <c r="E54" s="384">
        <f>J54-Nov.!J54</f>
        <v>11706</v>
      </c>
      <c r="F54" s="385">
        <f>100/E54*D54-100</f>
        <v>-100</v>
      </c>
      <c r="G54" s="394" t="e">
        <f>I54/$I$51*100</f>
        <v>#DIV/0!</v>
      </c>
      <c r="H54" s="395">
        <f>J54/$J$51*100</f>
        <v>49.959464252537707</v>
      </c>
      <c r="I54" s="396"/>
      <c r="J54" s="384">
        <f>J51-J55-J61</f>
        <v>118318</v>
      </c>
      <c r="K54" s="397">
        <f>100/J54*I54-100</f>
        <v>-100</v>
      </c>
    </row>
    <row r="55" spans="1:15" ht="15" customHeight="1" x14ac:dyDescent="0.35">
      <c r="A55" s="254" t="s">
        <v>55</v>
      </c>
      <c r="B55" s="380" t="e">
        <f>D55/$D$51*100</f>
        <v>#DIV/0!</v>
      </c>
      <c r="C55" s="398">
        <f>E55/$E$51*100</f>
        <v>17.870360938508032</v>
      </c>
      <c r="D55" s="399">
        <f>I55-Nov.!I55</f>
        <v>0</v>
      </c>
      <c r="E55" s="257">
        <f>J55-Nov.!J55</f>
        <v>5263</v>
      </c>
      <c r="F55" s="258">
        <f>100/E55*D55-100</f>
        <v>-100</v>
      </c>
      <c r="G55" s="264" t="e">
        <f>I55/$I$51*100</f>
        <v>#DIV/0!</v>
      </c>
      <c r="H55" s="400">
        <f>J55/$J$51*100</f>
        <v>21.882125424358605</v>
      </c>
      <c r="I55" s="260"/>
      <c r="J55" s="257">
        <v>51823</v>
      </c>
      <c r="K55" s="262">
        <f>100/J55*I55-100</f>
        <v>-100</v>
      </c>
    </row>
    <row r="56" spans="1:15" ht="15" customHeight="1" x14ac:dyDescent="0.35">
      <c r="A56" s="30" t="s">
        <v>201</v>
      </c>
      <c r="B56" s="19" t="e">
        <f t="shared" si="8"/>
        <v>#DIV/0!</v>
      </c>
      <c r="C56" s="368">
        <f t="shared" si="9"/>
        <v>16.355981121184339</v>
      </c>
      <c r="D56" s="405">
        <f>I56-Nov.!I56</f>
        <v>0</v>
      </c>
      <c r="E56" s="27">
        <f>J56-Nov.!J56</f>
        <v>4817</v>
      </c>
      <c r="F56" s="357">
        <f t="shared" si="10"/>
        <v>-100</v>
      </c>
      <c r="G56" s="36" t="e">
        <f t="shared" si="11"/>
        <v>#DIV/0!</v>
      </c>
      <c r="H56" s="37">
        <f t="shared" si="12"/>
        <v>13.574408431435472</v>
      </c>
      <c r="I56" s="25"/>
      <c r="J56" s="27">
        <v>32148</v>
      </c>
      <c r="K56" s="24">
        <f t="shared" si="13"/>
        <v>-100</v>
      </c>
    </row>
    <row r="57" spans="1:15" ht="15" customHeight="1" x14ac:dyDescent="0.35">
      <c r="A57" s="194" t="s">
        <v>203</v>
      </c>
      <c r="B57" s="183" t="e">
        <f t="shared" si="8"/>
        <v>#DIV/0!</v>
      </c>
      <c r="C57" s="266">
        <f t="shared" si="9"/>
        <v>10.166038504634816</v>
      </c>
      <c r="D57" s="406">
        <f>I57-Nov.!I57</f>
        <v>0</v>
      </c>
      <c r="E57" s="186">
        <f>J57-Nov.!J57</f>
        <v>2994</v>
      </c>
      <c r="F57" s="353">
        <f t="shared" si="10"/>
        <v>-100</v>
      </c>
      <c r="G57" s="205" t="e">
        <f t="shared" si="11"/>
        <v>#DIV/0!</v>
      </c>
      <c r="H57" s="206">
        <f t="shared" si="12"/>
        <v>6.092607293056564</v>
      </c>
      <c r="I57" s="207"/>
      <c r="J57" s="186">
        <v>14429</v>
      </c>
      <c r="K57" s="190">
        <f>100/J57*I57-100</f>
        <v>-100</v>
      </c>
    </row>
    <row r="58" spans="1:15" ht="15" customHeight="1" x14ac:dyDescent="0.35">
      <c r="A58" s="30" t="s">
        <v>52</v>
      </c>
      <c r="B58" s="19" t="e">
        <f t="shared" si="8"/>
        <v>#DIV/0!</v>
      </c>
      <c r="C58" s="368">
        <f t="shared" si="9"/>
        <v>15.765169264201557</v>
      </c>
      <c r="D58" s="365">
        <f>I58-Nov.!I58</f>
        <v>0</v>
      </c>
      <c r="E58" s="27">
        <f>J58-Nov.!J58</f>
        <v>4643</v>
      </c>
      <c r="F58" s="357">
        <f t="shared" si="10"/>
        <v>-100</v>
      </c>
      <c r="G58" s="36" t="e">
        <f t="shared" si="11"/>
        <v>#DIV/0!</v>
      </c>
      <c r="H58" s="37">
        <f t="shared" si="12"/>
        <v>8.2355126927559237</v>
      </c>
      <c r="I58" s="25"/>
      <c r="J58" s="27">
        <v>19504</v>
      </c>
      <c r="K58" s="24">
        <f t="shared" si="13"/>
        <v>-100</v>
      </c>
    </row>
    <row r="59" spans="1:15" ht="15" customHeight="1" x14ac:dyDescent="0.35">
      <c r="A59" s="194" t="s">
        <v>53</v>
      </c>
      <c r="B59" s="183" t="e">
        <f t="shared" si="8"/>
        <v>#DIV/0!</v>
      </c>
      <c r="C59" s="266">
        <f t="shared" si="9"/>
        <v>8.1491290618315157E-2</v>
      </c>
      <c r="D59" s="406">
        <f>I59-Nov.!I59</f>
        <v>0</v>
      </c>
      <c r="E59" s="186">
        <f>J59-Nov.!J59</f>
        <v>24</v>
      </c>
      <c r="F59" s="353">
        <f t="shared" si="10"/>
        <v>-100</v>
      </c>
      <c r="G59" s="205" t="e">
        <f t="shared" si="11"/>
        <v>#DIV/0!</v>
      </c>
      <c r="H59" s="206">
        <f t="shared" si="12"/>
        <v>0.23730302160217542</v>
      </c>
      <c r="I59" s="207"/>
      <c r="J59" s="186">
        <v>562</v>
      </c>
      <c r="K59" s="190">
        <f t="shared" si="13"/>
        <v>-100</v>
      </c>
      <c r="M59" s="55"/>
    </row>
    <row r="60" spans="1:15" ht="15" customHeight="1" x14ac:dyDescent="0.35">
      <c r="A60" s="30" t="s">
        <v>54</v>
      </c>
      <c r="B60" s="19" t="e">
        <f t="shared" si="8"/>
        <v>#DIV/0!</v>
      </c>
      <c r="C60" s="368">
        <f t="shared" si="9"/>
        <v>1.3581881769719195E-2</v>
      </c>
      <c r="D60" s="365">
        <f>I60-Nov.!I60</f>
        <v>0</v>
      </c>
      <c r="E60" s="27">
        <f>J60-Nov.!J60</f>
        <v>4</v>
      </c>
      <c r="F60" s="357">
        <f t="shared" si="10"/>
        <v>-100</v>
      </c>
      <c r="G60" s="36" t="e">
        <f t="shared" si="11"/>
        <v>#DIV/0!</v>
      </c>
      <c r="H60" s="37">
        <f t="shared" si="12"/>
        <v>1.7734389514753323E-2</v>
      </c>
      <c r="I60" s="25"/>
      <c r="J60" s="27">
        <v>42</v>
      </c>
      <c r="K60" s="24">
        <f t="shared" si="13"/>
        <v>-100</v>
      </c>
    </row>
    <row r="61" spans="1:15" ht="15" customHeight="1" x14ac:dyDescent="0.35">
      <c r="A61" s="407" t="s">
        <v>146</v>
      </c>
      <c r="B61" s="408" t="e">
        <f>D61/$D$51*100</f>
        <v>#DIV/0!</v>
      </c>
      <c r="C61" s="417">
        <f>E61/$E$51*100</f>
        <v>42.382262062408749</v>
      </c>
      <c r="D61" s="414">
        <f>I61-Nov.!I61</f>
        <v>0</v>
      </c>
      <c r="E61" s="411">
        <f>J61-Nov.!J61</f>
        <v>12482</v>
      </c>
      <c r="F61" s="418">
        <f>100/E61*D61-100</f>
        <v>-100</v>
      </c>
      <c r="G61" s="419" t="e">
        <f>I61/$I$51*100</f>
        <v>#DIV/0!</v>
      </c>
      <c r="H61" s="420">
        <f>J61/$J$51*100</f>
        <v>28.158410323103688</v>
      </c>
      <c r="I61" s="414"/>
      <c r="J61" s="411">
        <v>66687</v>
      </c>
      <c r="K61" s="416">
        <f>100/J61*I61-100</f>
        <v>-100</v>
      </c>
      <c r="M61" s="55"/>
    </row>
    <row r="62" spans="1:15" ht="15" customHeight="1" x14ac:dyDescent="0.35">
      <c r="A62" s="370" t="s">
        <v>64</v>
      </c>
      <c r="B62" s="358"/>
      <c r="C62" s="359"/>
      <c r="D62" s="354"/>
      <c r="E62" s="355"/>
      <c r="F62" s="356"/>
      <c r="G62" s="360"/>
      <c r="H62" s="361"/>
      <c r="I62" s="362"/>
      <c r="J62" s="355"/>
      <c r="K62" s="363"/>
    </row>
    <row r="63" spans="1:15" s="33" customFormat="1" x14ac:dyDescent="0.3">
      <c r="A63" s="308" t="s">
        <v>70</v>
      </c>
      <c r="B63" s="308"/>
      <c r="C63" s="308"/>
      <c r="D63" s="308"/>
      <c r="E63" s="308"/>
      <c r="F63" s="308"/>
      <c r="G63" s="308"/>
      <c r="H63" s="308"/>
      <c r="I63" s="309"/>
      <c r="J63" s="309"/>
      <c r="K63" s="310"/>
    </row>
    <row r="64" spans="1:15" ht="12.75" customHeight="1" x14ac:dyDescent="0.3"/>
    <row r="65" spans="1:16" ht="12.75" customHeight="1" x14ac:dyDescent="0.3">
      <c r="J65" s="55"/>
    </row>
    <row r="66" spans="1:16" ht="12.75" customHeight="1" x14ac:dyDescent="0.35">
      <c r="A66" s="2" t="s">
        <v>49</v>
      </c>
      <c r="B66" s="2"/>
      <c r="C66" s="2"/>
      <c r="D66" s="2"/>
      <c r="E66" s="2"/>
      <c r="F66" s="2"/>
      <c r="G66" s="2"/>
      <c r="H66" s="2"/>
      <c r="I66" s="2"/>
      <c r="K66" s="39"/>
    </row>
    <row r="67" spans="1:16" ht="12.75" customHeight="1" x14ac:dyDescent="0.35">
      <c r="A67" s="2" t="s">
        <v>50</v>
      </c>
      <c r="B67" s="2"/>
      <c r="C67" s="2"/>
      <c r="D67" s="2"/>
      <c r="E67" s="2"/>
      <c r="F67" s="2"/>
      <c r="G67" s="2"/>
      <c r="H67" s="2"/>
      <c r="I67" s="2"/>
      <c r="J67" s="3"/>
      <c r="K67" s="40"/>
    </row>
    <row r="68" spans="1:16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6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Dezember 2021</v>
      </c>
      <c r="J69" s="41"/>
      <c r="K69" s="41"/>
    </row>
    <row r="70" spans="1:16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décembre 2021</v>
      </c>
      <c r="J70" s="41"/>
      <c r="K70" s="41"/>
    </row>
    <row r="71" spans="1:16" s="218" customFormat="1" ht="15" customHeight="1" x14ac:dyDescent="0.3">
      <c r="A71" s="298" t="s">
        <v>32</v>
      </c>
      <c r="B71" s="299"/>
      <c r="C71" s="299"/>
      <c r="D71" s="300"/>
      <c r="E71" s="300"/>
      <c r="F71" s="301"/>
      <c r="G71" s="301"/>
      <c r="H71" s="301"/>
      <c r="I71" s="300"/>
      <c r="J71" s="300"/>
      <c r="K71" s="302"/>
    </row>
    <row r="72" spans="1:16" ht="12.75" customHeight="1" x14ac:dyDescent="0.3">
      <c r="A72" s="4" t="str">
        <f>A6</f>
        <v>Stichtag / date de référence: 31.12.2021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6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</row>
    <row r="74" spans="1:16" ht="12.75" customHeight="1" x14ac:dyDescent="0.3">
      <c r="A74" s="3" t="s">
        <v>3</v>
      </c>
      <c r="B74" s="3"/>
      <c r="C74" s="3"/>
      <c r="D74" s="48">
        <f>D9</f>
        <v>31</v>
      </c>
      <c r="E74" s="49">
        <f>E9</f>
        <v>193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  <c r="M74" s="33"/>
      <c r="N74" s="33"/>
      <c r="O74" s="33"/>
      <c r="P74" s="33"/>
    </row>
    <row r="75" spans="1:16" ht="12.75" customHeight="1" x14ac:dyDescent="0.3">
      <c r="A75" s="1" t="s">
        <v>188</v>
      </c>
      <c r="B75" s="3"/>
      <c r="C75" s="3"/>
      <c r="D75" s="52">
        <f>I75-Nov.!I75</f>
        <v>0</v>
      </c>
      <c r="E75" s="53">
        <f>J75-Nov.!J75</f>
        <v>4</v>
      </c>
      <c r="F75" s="56">
        <f>IF(E75&gt;0,(D75*100/E75)-100,"")</f>
        <v>-100</v>
      </c>
      <c r="G75" s="122"/>
      <c r="H75" s="122"/>
      <c r="I75" s="126"/>
      <c r="J75" s="53">
        <v>7</v>
      </c>
      <c r="K75" s="54">
        <f>IF(J75&gt;0,(I75*100/J75)-100,"")</f>
        <v>-100</v>
      </c>
      <c r="M75" s="33"/>
      <c r="N75" s="33"/>
      <c r="O75" s="33"/>
      <c r="P75" s="33"/>
    </row>
    <row r="76" spans="1:16" ht="12.75" customHeight="1" x14ac:dyDescent="0.3">
      <c r="A76" s="1" t="s">
        <v>34</v>
      </c>
      <c r="D76" s="52">
        <f>I76-Nov.!I76</f>
        <v>0</v>
      </c>
      <c r="E76" s="53">
        <f>J76-Nov.!J76</f>
        <v>13</v>
      </c>
      <c r="F76" s="56">
        <f>IF(E76&gt;0,(D76*100/E76)-100,"")</f>
        <v>-100</v>
      </c>
      <c r="G76" s="54"/>
      <c r="H76" s="54"/>
      <c r="I76" s="52"/>
      <c r="J76" s="53">
        <v>187</v>
      </c>
      <c r="K76" s="54">
        <f>IF(J76&gt;0,(I76*100/J76)-100,"")</f>
        <v>-100</v>
      </c>
      <c r="L76" s="33"/>
      <c r="M76" s="33"/>
      <c r="N76" s="33"/>
      <c r="O76" s="33"/>
      <c r="P76" s="33"/>
    </row>
    <row r="77" spans="1:16" ht="12.75" customHeight="1" x14ac:dyDescent="0.3">
      <c r="A77" s="1" t="s">
        <v>35</v>
      </c>
      <c r="D77" s="52">
        <f>I77-Nov.!I77</f>
        <v>0</v>
      </c>
      <c r="E77" s="53">
        <f>J77-Nov.!J77</f>
        <v>0</v>
      </c>
      <c r="F77" s="56" t="str">
        <f t="shared" ref="F77:F90" si="14">IF(E77&gt;0,(D77*100/E77)-100,"")</f>
        <v/>
      </c>
      <c r="G77" s="54"/>
      <c r="H77" s="54"/>
      <c r="I77" s="52"/>
      <c r="J77" s="53">
        <v>8</v>
      </c>
      <c r="K77" s="54">
        <f t="shared" ref="K77:K90" si="15">IF(J77&gt;0,(I77*100/J77)-100,"")</f>
        <v>-100</v>
      </c>
      <c r="L77" s="33"/>
      <c r="M77" s="33"/>
      <c r="N77" s="33"/>
      <c r="O77" s="33"/>
      <c r="P77" s="33"/>
    </row>
    <row r="78" spans="1:16" ht="12.75" customHeight="1" x14ac:dyDescent="0.3">
      <c r="A78" s="55" t="s">
        <v>36</v>
      </c>
      <c r="B78" s="55"/>
      <c r="C78" s="55"/>
      <c r="D78" s="52">
        <f>I78-Nov.!I78</f>
        <v>0</v>
      </c>
      <c r="E78" s="53">
        <f>J78-Nov.!J78</f>
        <v>17</v>
      </c>
      <c r="F78" s="56">
        <f t="shared" si="14"/>
        <v>-100</v>
      </c>
      <c r="G78" s="56"/>
      <c r="H78" s="56"/>
      <c r="I78" s="55"/>
      <c r="J78" s="53">
        <v>47</v>
      </c>
      <c r="K78" s="54">
        <f t="shared" si="15"/>
        <v>-100</v>
      </c>
      <c r="L78" s="33"/>
      <c r="M78" s="33"/>
      <c r="N78" s="33"/>
      <c r="O78" s="33"/>
      <c r="P78" s="33"/>
    </row>
    <row r="79" spans="1:16" ht="12.75" customHeight="1" x14ac:dyDescent="0.3">
      <c r="A79" s="1" t="s">
        <v>10</v>
      </c>
      <c r="D79" s="52">
        <f>I79-Nov.!I79</f>
        <v>0</v>
      </c>
      <c r="E79" s="53">
        <f>J79-Nov.!J79</f>
        <v>12</v>
      </c>
      <c r="F79" s="56">
        <f t="shared" si="14"/>
        <v>-100</v>
      </c>
      <c r="G79" s="54"/>
      <c r="H79" s="54"/>
      <c r="I79" s="52"/>
      <c r="J79" s="53">
        <v>67</v>
      </c>
      <c r="K79" s="54">
        <f t="shared" si="15"/>
        <v>-100</v>
      </c>
      <c r="L79" s="33"/>
      <c r="M79" s="33"/>
      <c r="N79" s="33"/>
      <c r="O79" s="33"/>
      <c r="P79" s="33"/>
    </row>
    <row r="80" spans="1:16" ht="12.75" customHeight="1" x14ac:dyDescent="0.3">
      <c r="A80" s="64" t="s">
        <v>13</v>
      </c>
      <c r="B80" s="293"/>
      <c r="C80" s="294"/>
      <c r="D80" s="52">
        <f>I80-Nov.!I80</f>
        <v>0</v>
      </c>
      <c r="E80" s="53">
        <f>J80-Nov.!J80</f>
        <v>34</v>
      </c>
      <c r="F80" s="56">
        <f t="shared" si="14"/>
        <v>-100</v>
      </c>
      <c r="G80" s="293"/>
      <c r="H80" s="294"/>
      <c r="I80" s="55"/>
      <c r="J80" s="53">
        <v>57</v>
      </c>
      <c r="K80" s="54">
        <f t="shared" si="15"/>
        <v>-100</v>
      </c>
      <c r="L80" s="33"/>
      <c r="M80" s="33"/>
      <c r="N80" s="33"/>
      <c r="O80" s="33"/>
      <c r="P80" s="33"/>
    </row>
    <row r="81" spans="1:16" ht="12.75" customHeight="1" x14ac:dyDescent="0.3">
      <c r="A81" s="64" t="s">
        <v>37</v>
      </c>
      <c r="B81" s="64"/>
      <c r="C81" s="64"/>
      <c r="D81" s="52">
        <f>I81-Nov.!I81</f>
        <v>0</v>
      </c>
      <c r="E81" s="53">
        <f>J81-Nov.!J81</f>
        <v>32</v>
      </c>
      <c r="F81" s="56">
        <f t="shared" si="14"/>
        <v>-100</v>
      </c>
      <c r="G81" s="56"/>
      <c r="H81" s="56"/>
      <c r="I81" s="55"/>
      <c r="J81" s="53">
        <v>535</v>
      </c>
      <c r="K81" s="54">
        <f t="shared" si="15"/>
        <v>-100</v>
      </c>
      <c r="L81" s="33"/>
      <c r="M81" s="33"/>
      <c r="N81" s="33"/>
      <c r="O81" s="33"/>
      <c r="P81" s="33"/>
    </row>
    <row r="82" spans="1:16" ht="12.75" customHeight="1" x14ac:dyDescent="0.3">
      <c r="A82" s="1" t="s">
        <v>38</v>
      </c>
      <c r="D82" s="52">
        <f>I82-Nov.!I82</f>
        <v>0</v>
      </c>
      <c r="E82" s="53">
        <f>J82-Nov.!J82</f>
        <v>0</v>
      </c>
      <c r="F82" s="56" t="str">
        <f t="shared" si="14"/>
        <v/>
      </c>
      <c r="G82" s="54"/>
      <c r="H82" s="54"/>
      <c r="I82" s="52"/>
      <c r="J82" s="53">
        <v>35</v>
      </c>
      <c r="K82" s="54">
        <f t="shared" si="15"/>
        <v>-100</v>
      </c>
      <c r="L82" s="33"/>
      <c r="M82" s="33"/>
      <c r="N82" s="33"/>
      <c r="O82" s="33"/>
      <c r="P82" s="33"/>
    </row>
    <row r="83" spans="1:16" ht="12.75" customHeight="1" x14ac:dyDescent="0.3">
      <c r="A83" s="1" t="s">
        <v>63</v>
      </c>
      <c r="D83" s="52">
        <f>I83-Nov.!I83</f>
        <v>0</v>
      </c>
      <c r="E83" s="53">
        <f>J83-Nov.!J83</f>
        <v>34</v>
      </c>
      <c r="F83" s="56">
        <f t="shared" si="14"/>
        <v>-100</v>
      </c>
      <c r="G83" s="54"/>
      <c r="H83" s="54"/>
      <c r="I83" s="52"/>
      <c r="J83" s="53">
        <v>94</v>
      </c>
      <c r="K83" s="54">
        <f t="shared" si="15"/>
        <v>-100</v>
      </c>
      <c r="L83" s="33"/>
      <c r="M83" s="33"/>
      <c r="N83" s="33"/>
      <c r="O83" s="33"/>
      <c r="P83" s="33"/>
    </row>
    <row r="84" spans="1:16" ht="12.75" customHeight="1" x14ac:dyDescent="0.3">
      <c r="A84" s="1" t="s">
        <v>39</v>
      </c>
      <c r="D84" s="52">
        <f>I84-Nov.!I84</f>
        <v>0</v>
      </c>
      <c r="E84" s="53">
        <f>J84-Nov.!J84</f>
        <v>9</v>
      </c>
      <c r="F84" s="56">
        <f t="shared" si="14"/>
        <v>-100</v>
      </c>
      <c r="G84" s="54"/>
      <c r="H84" s="54"/>
      <c r="I84" s="52"/>
      <c r="J84" s="53">
        <v>206</v>
      </c>
      <c r="K84" s="54">
        <f t="shared" si="15"/>
        <v>-100</v>
      </c>
      <c r="L84" s="33"/>
      <c r="M84" s="33"/>
      <c r="N84" s="33"/>
      <c r="O84" s="33"/>
      <c r="P84" s="33"/>
    </row>
    <row r="85" spans="1:16" ht="12.75" customHeight="1" x14ac:dyDescent="0.3">
      <c r="A85" s="1" t="s">
        <v>40</v>
      </c>
      <c r="D85" s="52">
        <f>I85-Nov.!I85</f>
        <v>0</v>
      </c>
      <c r="E85" s="53">
        <f>J85-Nov.!J85</f>
        <v>1</v>
      </c>
      <c r="F85" s="56">
        <f t="shared" si="14"/>
        <v>-100</v>
      </c>
      <c r="G85" s="54"/>
      <c r="H85" s="54"/>
      <c r="I85" s="52"/>
      <c r="J85" s="53">
        <v>57</v>
      </c>
      <c r="K85" s="54">
        <f t="shared" si="15"/>
        <v>-100</v>
      </c>
      <c r="L85" s="33"/>
      <c r="M85" s="33"/>
      <c r="N85" s="33"/>
      <c r="O85" s="33"/>
      <c r="P85" s="33"/>
    </row>
    <row r="86" spans="1:16" ht="12.75" customHeight="1" x14ac:dyDescent="0.3">
      <c r="A86" s="1" t="s">
        <v>41</v>
      </c>
      <c r="D86" s="52">
        <f>I86-Nov.!I86</f>
        <v>0</v>
      </c>
      <c r="E86" s="53">
        <f>J86-Nov.!J86</f>
        <v>1</v>
      </c>
      <c r="F86" s="56">
        <f t="shared" si="14"/>
        <v>-100</v>
      </c>
      <c r="G86" s="54"/>
      <c r="H86" s="54"/>
      <c r="I86" s="52"/>
      <c r="J86" s="53">
        <v>11</v>
      </c>
      <c r="K86" s="54">
        <f t="shared" si="15"/>
        <v>-100</v>
      </c>
      <c r="L86" s="33"/>
      <c r="M86" s="33"/>
      <c r="N86" s="33"/>
      <c r="O86" s="33"/>
      <c r="P86" s="33"/>
    </row>
    <row r="87" spans="1:16" ht="12.75" customHeight="1" x14ac:dyDescent="0.3">
      <c r="A87" s="1" t="s">
        <v>65</v>
      </c>
      <c r="D87" s="52">
        <f>I87-Nov.!I87</f>
        <v>0</v>
      </c>
      <c r="E87" s="53">
        <f>J87-Nov.!J87</f>
        <v>15</v>
      </c>
      <c r="F87" s="56">
        <f t="shared" si="14"/>
        <v>-100</v>
      </c>
      <c r="G87" s="54"/>
      <c r="H87" s="54"/>
      <c r="I87" s="52"/>
      <c r="J87" s="53">
        <v>36</v>
      </c>
      <c r="K87" s="54">
        <f t="shared" si="15"/>
        <v>-100</v>
      </c>
      <c r="L87" s="33"/>
      <c r="M87" s="33"/>
      <c r="N87" s="33"/>
      <c r="O87" s="33"/>
      <c r="P87" s="33"/>
    </row>
    <row r="88" spans="1:16" ht="12.75" customHeight="1" x14ac:dyDescent="0.3">
      <c r="A88" s="1" t="s">
        <v>44</v>
      </c>
      <c r="D88" s="52">
        <f>I88-Nov.!I88</f>
        <v>0</v>
      </c>
      <c r="E88" s="53">
        <f>J88-Nov.!J88</f>
        <v>5</v>
      </c>
      <c r="F88" s="56">
        <f t="shared" si="14"/>
        <v>-100</v>
      </c>
      <c r="G88" s="54"/>
      <c r="H88" s="54"/>
      <c r="I88" s="52"/>
      <c r="J88" s="53">
        <v>44</v>
      </c>
      <c r="K88" s="54">
        <f t="shared" si="15"/>
        <v>-100</v>
      </c>
      <c r="L88" s="33"/>
      <c r="M88" s="33"/>
      <c r="N88" s="33"/>
      <c r="O88" s="33"/>
      <c r="P88" s="33"/>
    </row>
    <row r="89" spans="1:16" ht="12.75" customHeight="1" x14ac:dyDescent="0.3">
      <c r="A89" s="1" t="s">
        <v>42</v>
      </c>
      <c r="D89" s="52">
        <f>I89-Nov.!I89</f>
        <v>0</v>
      </c>
      <c r="E89" s="53">
        <f>J89-Nov.!J89</f>
        <v>8</v>
      </c>
      <c r="F89" s="56">
        <f t="shared" si="14"/>
        <v>-100</v>
      </c>
      <c r="G89" s="54"/>
      <c r="H89" s="54"/>
      <c r="I89" s="52"/>
      <c r="J89" s="53">
        <v>105</v>
      </c>
      <c r="K89" s="54">
        <f t="shared" si="15"/>
        <v>-100</v>
      </c>
      <c r="L89" s="33"/>
      <c r="M89" s="33"/>
      <c r="N89" s="33"/>
      <c r="O89" s="33"/>
      <c r="P89" s="33"/>
    </row>
    <row r="90" spans="1:16" ht="15" customHeight="1" x14ac:dyDescent="0.35">
      <c r="A90" s="5" t="s">
        <v>43</v>
      </c>
      <c r="D90" s="68">
        <f>SUM(D75:D89)</f>
        <v>0</v>
      </c>
      <c r="E90" s="192">
        <f>SUM(E75:E89)</f>
        <v>185</v>
      </c>
      <c r="F90" s="67">
        <f t="shared" si="14"/>
        <v>-100</v>
      </c>
      <c r="G90" s="191"/>
      <c r="H90" s="191"/>
      <c r="I90" s="68">
        <f>SUM(I75:I89)</f>
        <v>0</v>
      </c>
      <c r="J90" s="192">
        <f>SUM(J75:J89)</f>
        <v>1496</v>
      </c>
      <c r="K90" s="69">
        <f t="shared" si="15"/>
        <v>-100</v>
      </c>
      <c r="L90" s="33"/>
      <c r="M90" s="33"/>
      <c r="N90" s="33"/>
      <c r="O90" s="33"/>
      <c r="P90" s="33"/>
    </row>
    <row r="91" spans="1:16" x14ac:dyDescent="0.3">
      <c r="L91" s="33"/>
      <c r="M91" s="33"/>
      <c r="N91" s="33"/>
      <c r="O91" s="33"/>
      <c r="P91" s="33"/>
    </row>
    <row r="92" spans="1:16" x14ac:dyDescent="0.3">
      <c r="J92" s="55"/>
      <c r="L92" s="33"/>
      <c r="M92" s="33"/>
      <c r="N92" s="33"/>
      <c r="O92" s="33"/>
      <c r="P92" s="33"/>
    </row>
    <row r="93" spans="1:16" x14ac:dyDescent="0.3">
      <c r="L93" s="33"/>
      <c r="M93" s="33"/>
      <c r="N93" s="33"/>
      <c r="O93" s="33"/>
      <c r="P93" s="33"/>
    </row>
    <row r="94" spans="1:16" x14ac:dyDescent="0.3">
      <c r="L94" s="33"/>
      <c r="M94" s="33"/>
    </row>
  </sheetData>
  <mergeCells count="2">
    <mergeCell ref="B8:C8"/>
    <mergeCell ref="G8:H8"/>
  </mergeCells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CCC42-F6E7-4D2F-A567-29EF9DE429E4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147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148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176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32" t="s">
        <v>121</v>
      </c>
      <c r="F9" s="433"/>
      <c r="G9" s="433"/>
      <c r="H9" s="434"/>
      <c r="I9" s="347"/>
      <c r="K9" s="76"/>
      <c r="L9" s="9"/>
      <c r="N9" s="432" t="s">
        <v>121</v>
      </c>
      <c r="O9" s="433"/>
      <c r="P9" s="433"/>
      <c r="Q9" s="434"/>
    </row>
    <row r="10" spans="1:17" s="18" customFormat="1" ht="15" customHeight="1" x14ac:dyDescent="0.35">
      <c r="A10" s="222" t="s">
        <v>47</v>
      </c>
      <c r="B10" s="222" t="s">
        <v>3</v>
      </c>
      <c r="C10" s="221">
        <v>42766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C6F57-F654-44BE-A5BD-4F9167F68A62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149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150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177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32" t="s">
        <v>121</v>
      </c>
      <c r="F9" s="433"/>
      <c r="G9" s="433"/>
      <c r="H9" s="434"/>
      <c r="I9" s="347"/>
      <c r="K9" s="76"/>
      <c r="L9" s="9"/>
      <c r="N9" s="432" t="s">
        <v>121</v>
      </c>
      <c r="O9" s="433"/>
      <c r="P9" s="433"/>
      <c r="Q9" s="434"/>
    </row>
    <row r="10" spans="1:17" s="18" customFormat="1" ht="15" customHeight="1" x14ac:dyDescent="0.35">
      <c r="A10" s="222" t="s">
        <v>47</v>
      </c>
      <c r="B10" s="222" t="s">
        <v>3</v>
      </c>
      <c r="C10" s="221">
        <v>42794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40B5-3EEB-459A-93C5-E9072F3CE887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151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152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178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32" t="s">
        <v>121</v>
      </c>
      <c r="F9" s="433"/>
      <c r="G9" s="433"/>
      <c r="H9" s="434"/>
      <c r="I9" s="347"/>
      <c r="K9" s="76"/>
      <c r="L9" s="9"/>
      <c r="N9" s="432" t="s">
        <v>121</v>
      </c>
      <c r="O9" s="433"/>
      <c r="P9" s="433"/>
      <c r="Q9" s="434"/>
    </row>
    <row r="10" spans="1:17" s="18" customFormat="1" ht="15" customHeight="1" x14ac:dyDescent="0.35">
      <c r="A10" s="222" t="s">
        <v>47</v>
      </c>
      <c r="B10" s="222" t="s">
        <v>3</v>
      </c>
      <c r="C10" s="221">
        <v>42825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42AF5-68BE-4F1E-9AF2-5240B4E18758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153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154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179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32" t="s">
        <v>121</v>
      </c>
      <c r="F9" s="433"/>
      <c r="G9" s="433"/>
      <c r="H9" s="434"/>
      <c r="I9" s="347"/>
      <c r="K9" s="76"/>
      <c r="L9" s="9"/>
      <c r="N9" s="432" t="s">
        <v>121</v>
      </c>
      <c r="O9" s="433"/>
      <c r="P9" s="433"/>
      <c r="Q9" s="434"/>
    </row>
    <row r="10" spans="1:17" s="18" customFormat="1" ht="15" customHeight="1" x14ac:dyDescent="0.35">
      <c r="A10" s="222" t="s">
        <v>47</v>
      </c>
      <c r="B10" s="222" t="s">
        <v>3</v>
      </c>
      <c r="C10" s="221">
        <v>42855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182F1-B414-461A-A15D-17274D4ED28F}">
  <sheetPr>
    <pageSetUpPr fitToPage="1"/>
  </sheetPr>
  <dimension ref="A1:Q60"/>
  <sheetViews>
    <sheetView zoomScaleNormal="100" workbookViewId="0">
      <selection activeCell="H11" sqref="H1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155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156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180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32" t="s">
        <v>121</v>
      </c>
      <c r="F9" s="433"/>
      <c r="G9" s="433"/>
      <c r="H9" s="434"/>
      <c r="I9" s="347"/>
      <c r="K9" s="76"/>
      <c r="L9" s="9"/>
      <c r="N9" s="432" t="s">
        <v>121</v>
      </c>
      <c r="O9" s="433"/>
      <c r="P9" s="433"/>
      <c r="Q9" s="434"/>
    </row>
    <row r="10" spans="1:17" s="18" customFormat="1" ht="15" customHeight="1" x14ac:dyDescent="0.35">
      <c r="A10" s="222" t="s">
        <v>47</v>
      </c>
      <c r="B10" s="222" t="s">
        <v>3</v>
      </c>
      <c r="C10" s="221">
        <v>42886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1C794-C419-4A4A-8547-698BE3ADA1AB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157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158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181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32" t="s">
        <v>121</v>
      </c>
      <c r="F9" s="433"/>
      <c r="G9" s="433"/>
      <c r="H9" s="434"/>
      <c r="I9" s="347"/>
      <c r="K9" s="76"/>
      <c r="L9" s="9"/>
      <c r="N9" s="432" t="s">
        <v>121</v>
      </c>
      <c r="O9" s="433"/>
      <c r="P9" s="433"/>
      <c r="Q9" s="434"/>
    </row>
    <row r="10" spans="1:17" s="18" customFormat="1" ht="15" customHeight="1" x14ac:dyDescent="0.35">
      <c r="A10" s="222" t="s">
        <v>47</v>
      </c>
      <c r="B10" s="222" t="s">
        <v>3</v>
      </c>
      <c r="C10" s="221">
        <v>42916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CA90D-C1A7-4642-9A6F-CF972A9C5822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159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160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182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32" t="s">
        <v>121</v>
      </c>
      <c r="F9" s="433"/>
      <c r="G9" s="433"/>
      <c r="H9" s="434"/>
      <c r="I9" s="347"/>
      <c r="K9" s="76"/>
      <c r="L9" s="9"/>
      <c r="N9" s="432" t="s">
        <v>121</v>
      </c>
      <c r="O9" s="433"/>
      <c r="P9" s="433"/>
      <c r="Q9" s="434"/>
    </row>
    <row r="10" spans="1:17" s="18" customFormat="1" ht="15" customHeight="1" x14ac:dyDescent="0.35">
      <c r="A10" s="222" t="s">
        <v>47</v>
      </c>
      <c r="B10" s="222" t="s">
        <v>3</v>
      </c>
      <c r="C10" s="221">
        <v>42947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057BC-9EB0-4AA2-B9BA-AEB84B313955}">
  <sheetPr>
    <pageSetUpPr fitToPage="1"/>
  </sheetPr>
  <dimension ref="A1:N68"/>
  <sheetViews>
    <sheetView tabSelected="1" view="pageBreakPreview" topLeftCell="A25" zoomScaleNormal="100" zoomScaleSheetLayoutView="100" workbookViewId="0">
      <selection activeCell="M52" sqref="M5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2"/>
      <c r="B1" s="2"/>
      <c r="C1" s="2"/>
      <c r="D1" s="3"/>
      <c r="E1" s="3"/>
      <c r="F1" s="4"/>
      <c r="G1" s="4"/>
      <c r="H1" s="4"/>
      <c r="I1" s="3"/>
      <c r="K1" s="280"/>
    </row>
    <row r="2" spans="1:11" ht="35.15" customHeight="1" x14ac:dyDescent="0.35">
      <c r="A2" s="2"/>
      <c r="B2" s="2"/>
      <c r="C2" s="2"/>
      <c r="D2" s="3"/>
      <c r="E2" s="3"/>
      <c r="F2" s="4"/>
      <c r="G2" s="4"/>
      <c r="H2" s="4"/>
      <c r="I2" s="3"/>
      <c r="J2" s="3"/>
      <c r="K2" s="281"/>
    </row>
    <row r="3" spans="1:11" ht="30" customHeight="1" x14ac:dyDescent="0.35">
      <c r="A3" s="5" t="s">
        <v>1</v>
      </c>
      <c r="B3" s="5"/>
      <c r="C3" s="5"/>
      <c r="D3" s="5"/>
      <c r="E3" s="5"/>
      <c r="F3" s="4"/>
      <c r="G3" s="4"/>
      <c r="H3" s="4"/>
      <c r="K3" s="135" t="s">
        <v>92</v>
      </c>
    </row>
    <row r="4" spans="1:11" ht="30" customHeight="1" x14ac:dyDescent="0.35">
      <c r="A4" s="5" t="s">
        <v>2</v>
      </c>
      <c r="B4" s="5"/>
      <c r="C4" s="5"/>
      <c r="D4" s="5"/>
      <c r="E4" s="5"/>
      <c r="F4" s="5"/>
      <c r="K4" s="135" t="s">
        <v>93</v>
      </c>
    </row>
    <row r="5" spans="1:11" ht="3" customHeight="1" x14ac:dyDescent="0.3">
      <c r="A5" s="3"/>
      <c r="B5" s="3"/>
      <c r="C5" s="3"/>
      <c r="D5" s="3"/>
      <c r="E5" s="3"/>
      <c r="F5" s="4"/>
      <c r="G5" s="4"/>
      <c r="H5" s="4"/>
      <c r="I5" s="3"/>
      <c r="J5" s="3"/>
      <c r="K5" s="40"/>
    </row>
    <row r="6" spans="1:11" ht="15" customHeight="1" x14ac:dyDescent="0.35">
      <c r="A6" s="7" t="s">
        <v>190</v>
      </c>
      <c r="B6" s="7"/>
      <c r="C6" s="7"/>
      <c r="D6" s="3"/>
      <c r="E6" s="3"/>
      <c r="F6" s="8"/>
      <c r="G6" s="8"/>
      <c r="H6" s="8"/>
      <c r="I6" s="9"/>
      <c r="J6" s="282"/>
      <c r="K6" s="42"/>
    </row>
    <row r="7" spans="1:11" ht="3" customHeight="1" x14ac:dyDescent="0.35">
      <c r="A7" s="7"/>
      <c r="B7" s="7"/>
      <c r="C7" s="7"/>
      <c r="D7" s="3"/>
      <c r="E7" s="3"/>
      <c r="F7" s="8"/>
      <c r="G7" s="8"/>
      <c r="H7" s="8"/>
      <c r="I7" s="9"/>
      <c r="J7" s="282"/>
      <c r="K7" s="42"/>
    </row>
    <row r="8" spans="1:11" ht="15" customHeight="1" x14ac:dyDescent="0.35">
      <c r="A8" s="7"/>
      <c r="B8" s="431" t="s">
        <v>46</v>
      </c>
      <c r="C8" s="431"/>
      <c r="D8" s="3"/>
      <c r="E8" s="3"/>
      <c r="F8" s="8"/>
      <c r="G8" s="431" t="s">
        <v>46</v>
      </c>
      <c r="H8" s="431"/>
      <c r="I8" s="9"/>
      <c r="J8" s="282"/>
      <c r="K8" s="42"/>
    </row>
    <row r="9" spans="1:11" s="18" customFormat="1" ht="15" customHeight="1" x14ac:dyDescent="0.35">
      <c r="A9" s="196" t="s">
        <v>3</v>
      </c>
      <c r="B9" s="10">
        <f>[1]Jan.!B9+31</f>
        <v>42766</v>
      </c>
      <c r="C9" s="11">
        <f>[1]Jan.!C9+31</f>
        <v>42400</v>
      </c>
      <c r="D9" s="12">
        <f>[1]Jan.!D9+31</f>
        <v>42766</v>
      </c>
      <c r="E9" s="13">
        <f>[1]Jan.!E9+31</f>
        <v>42400</v>
      </c>
      <c r="F9" s="14" t="s">
        <v>4</v>
      </c>
      <c r="G9" s="283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>
        <f t="shared" ref="B10:B48" si="0">D10/$D$52*100</f>
        <v>0.5951273944578761</v>
      </c>
      <c r="C10" s="168">
        <f t="shared" ref="C10:C48" si="1">E10/$E$52*100</f>
        <v>1.1879840904333263</v>
      </c>
      <c r="D10" s="164">
        <v>96</v>
      </c>
      <c r="E10" s="165">
        <v>227</v>
      </c>
      <c r="F10" s="166">
        <f t="shared" ref="F10:F50" si="2">IF(E10&gt;0,(D10*100/E10)-100," ")</f>
        <v>-57.709251101321584</v>
      </c>
      <c r="G10" s="167">
        <f t="shared" ref="G10:G48" si="3">I10/$I$52*100</f>
        <v>0.62697930328524365</v>
      </c>
      <c r="H10" s="168">
        <f t="shared" ref="H10:H48" si="4">J10/$J$52*100</f>
        <v>1.0212159594680177</v>
      </c>
      <c r="I10" s="169">
        <v>196</v>
      </c>
      <c r="J10" s="170">
        <v>387</v>
      </c>
      <c r="K10" s="171">
        <f t="shared" ref="K10:K50" si="5">IF(J10&gt;0,(I10*100/J10)-100," ")</f>
        <v>-49.354005167958654</v>
      </c>
    </row>
    <row r="11" spans="1:11" ht="15" customHeight="1" x14ac:dyDescent="0.35">
      <c r="A11" s="284" t="s">
        <v>56</v>
      </c>
      <c r="B11" s="285">
        <f t="shared" si="0"/>
        <v>3.7195462153617256E-2</v>
      </c>
      <c r="C11" s="286">
        <f t="shared" si="1"/>
        <v>5.2334100900146535E-2</v>
      </c>
      <c r="D11" s="438">
        <v>6</v>
      </c>
      <c r="E11" s="287">
        <v>10</v>
      </c>
      <c r="F11" s="288">
        <f t="shared" si="2"/>
        <v>-40</v>
      </c>
      <c r="G11" s="289">
        <f t="shared" si="3"/>
        <v>2.2392117974472985E-2</v>
      </c>
      <c r="H11" s="286">
        <f t="shared" si="4"/>
        <v>4.7498416719442681E-2</v>
      </c>
      <c r="I11" s="290">
        <v>7</v>
      </c>
      <c r="J11" s="439">
        <v>18</v>
      </c>
      <c r="K11" s="291">
        <f t="shared" si="5"/>
        <v>-61.111111111111114</v>
      </c>
    </row>
    <row r="12" spans="1:11" ht="15" customHeight="1" x14ac:dyDescent="0.35">
      <c r="A12" s="169" t="s">
        <v>6</v>
      </c>
      <c r="B12" s="173">
        <f t="shared" si="0"/>
        <v>9.9187899076312702E-2</v>
      </c>
      <c r="C12" s="168">
        <f t="shared" si="1"/>
        <v>5.2334100900146535E-2</v>
      </c>
      <c r="D12" s="164">
        <v>16</v>
      </c>
      <c r="E12" s="165">
        <v>10</v>
      </c>
      <c r="F12" s="166">
        <f t="shared" si="2"/>
        <v>60</v>
      </c>
      <c r="G12" s="167">
        <f t="shared" si="3"/>
        <v>0.12475608585777807</v>
      </c>
      <c r="H12" s="168">
        <f t="shared" si="4"/>
        <v>6.0692421363732325E-2</v>
      </c>
      <c r="I12" s="169">
        <v>39</v>
      </c>
      <c r="J12" s="170">
        <v>23</v>
      </c>
      <c r="K12" s="171">
        <f t="shared" si="5"/>
        <v>69.565217391304344</v>
      </c>
    </row>
    <row r="13" spans="1:11" ht="15" customHeight="1" x14ac:dyDescent="0.35">
      <c r="A13" s="292" t="s">
        <v>7</v>
      </c>
      <c r="B13" s="285">
        <f t="shared" si="0"/>
        <v>6.2178414233463517</v>
      </c>
      <c r="C13" s="286">
        <f t="shared" si="1"/>
        <v>4.767636592003349</v>
      </c>
      <c r="D13" s="438">
        <v>1003</v>
      </c>
      <c r="E13" s="287">
        <v>911</v>
      </c>
      <c r="F13" s="288">
        <f t="shared" si="2"/>
        <v>10.098792535675088</v>
      </c>
      <c r="G13" s="289">
        <f t="shared" si="3"/>
        <v>6.256997536867023</v>
      </c>
      <c r="H13" s="286">
        <f t="shared" si="4"/>
        <v>5.0163605657589194</v>
      </c>
      <c r="I13" s="290">
        <v>1956</v>
      </c>
      <c r="J13" s="439">
        <v>1901</v>
      </c>
      <c r="K13" s="291">
        <f t="shared" si="5"/>
        <v>2.8932140978432415</v>
      </c>
    </row>
    <row r="14" spans="1:11" ht="15" customHeight="1" x14ac:dyDescent="0.35">
      <c r="A14" s="172" t="s">
        <v>8</v>
      </c>
      <c r="B14" s="173">
        <f t="shared" si="0"/>
        <v>8.0156220941045184</v>
      </c>
      <c r="C14" s="168">
        <f t="shared" si="1"/>
        <v>9.414904751936362</v>
      </c>
      <c r="D14" s="164">
        <v>1293</v>
      </c>
      <c r="E14" s="165">
        <v>1799</v>
      </c>
      <c r="F14" s="166">
        <f t="shared" si="2"/>
        <v>-28.126737076153418</v>
      </c>
      <c r="G14" s="167">
        <f t="shared" si="3"/>
        <v>8.4226352323981963</v>
      </c>
      <c r="H14" s="168">
        <f t="shared" si="4"/>
        <v>9.7002322144817388</v>
      </c>
      <c r="I14" s="169">
        <v>2633</v>
      </c>
      <c r="J14" s="170">
        <v>3676</v>
      </c>
      <c r="K14" s="171">
        <f t="shared" si="5"/>
        <v>-28.37323177366703</v>
      </c>
    </row>
    <row r="15" spans="1:11" ht="15" customHeight="1" x14ac:dyDescent="0.35">
      <c r="A15" s="292" t="s">
        <v>9</v>
      </c>
      <c r="B15" s="285">
        <f t="shared" si="0"/>
        <v>2.4796974769078176E-2</v>
      </c>
      <c r="C15" s="286">
        <f t="shared" si="1"/>
        <v>1.5700230270043962E-2</v>
      </c>
      <c r="D15" s="438">
        <v>4</v>
      </c>
      <c r="E15" s="287">
        <v>3</v>
      </c>
      <c r="F15" s="288">
        <f t="shared" si="2"/>
        <v>33.333333333333343</v>
      </c>
      <c r="G15" s="289">
        <f t="shared" si="3"/>
        <v>3.8386487956239404E-2</v>
      </c>
      <c r="H15" s="286">
        <f t="shared" si="4"/>
        <v>2.1110407430863416E-2</v>
      </c>
      <c r="I15" s="290">
        <v>12</v>
      </c>
      <c r="J15" s="439">
        <v>8</v>
      </c>
      <c r="K15" s="291">
        <f t="shared" si="5"/>
        <v>50</v>
      </c>
    </row>
    <row r="16" spans="1:11" ht="15" customHeight="1" x14ac:dyDescent="0.35">
      <c r="A16" s="169" t="s">
        <v>11</v>
      </c>
      <c r="B16" s="173">
        <f t="shared" si="0"/>
        <v>1.6180026036823507</v>
      </c>
      <c r="C16" s="168">
        <f t="shared" si="1"/>
        <v>1.9729956039355245</v>
      </c>
      <c r="D16" s="164">
        <v>261</v>
      </c>
      <c r="E16" s="165">
        <v>377</v>
      </c>
      <c r="F16" s="166">
        <f t="shared" si="2"/>
        <v>-30.769230769230774</v>
      </c>
      <c r="G16" s="167">
        <f t="shared" si="3"/>
        <v>1.8457502958958447</v>
      </c>
      <c r="H16" s="168">
        <f t="shared" si="4"/>
        <v>1.4328689043698544</v>
      </c>
      <c r="I16" s="169">
        <v>577</v>
      </c>
      <c r="J16" s="170">
        <v>543</v>
      </c>
      <c r="K16" s="171">
        <f t="shared" si="5"/>
        <v>6.2615101289134429</v>
      </c>
    </row>
    <row r="17" spans="1:11" ht="15" customHeight="1" x14ac:dyDescent="0.35">
      <c r="A17" s="292" t="s">
        <v>12</v>
      </c>
      <c r="B17" s="285">
        <f t="shared" si="0"/>
        <v>2.3929080652160435</v>
      </c>
      <c r="C17" s="286">
        <f t="shared" si="1"/>
        <v>2.7056730165375757</v>
      </c>
      <c r="D17" s="438">
        <v>386</v>
      </c>
      <c r="E17" s="287">
        <v>517</v>
      </c>
      <c r="F17" s="288">
        <f t="shared" si="2"/>
        <v>-25.338491295938098</v>
      </c>
      <c r="G17" s="289">
        <f t="shared" si="3"/>
        <v>2.4343431112248486</v>
      </c>
      <c r="H17" s="286">
        <f t="shared" si="4"/>
        <v>2.6546337344310746</v>
      </c>
      <c r="I17" s="290">
        <v>761</v>
      </c>
      <c r="J17" s="439">
        <v>1006</v>
      </c>
      <c r="K17" s="291">
        <f t="shared" si="5"/>
        <v>-24.353876739562622</v>
      </c>
    </row>
    <row r="18" spans="1:11" ht="15" customHeight="1" x14ac:dyDescent="0.35">
      <c r="A18" s="172" t="s">
        <v>57</v>
      </c>
      <c r="B18" s="173">
        <f t="shared" si="0"/>
        <v>0.17977806707581676</v>
      </c>
      <c r="C18" s="168">
        <f t="shared" si="1"/>
        <v>0.45530667783127482</v>
      </c>
      <c r="D18" s="164">
        <v>29</v>
      </c>
      <c r="E18" s="165">
        <v>87</v>
      </c>
      <c r="F18" s="166">
        <f t="shared" si="2"/>
        <v>-66.666666666666657</v>
      </c>
      <c r="G18" s="167">
        <f t="shared" si="3"/>
        <v>0.22072230574837659</v>
      </c>
      <c r="H18" s="168">
        <f t="shared" si="4"/>
        <v>0.32193371332066711</v>
      </c>
      <c r="I18" s="169">
        <v>69</v>
      </c>
      <c r="J18" s="170">
        <v>122</v>
      </c>
      <c r="K18" s="171">
        <f t="shared" si="5"/>
        <v>-43.442622950819676</v>
      </c>
    </row>
    <row r="19" spans="1:11" ht="15" customHeight="1" x14ac:dyDescent="0.35">
      <c r="A19" s="292" t="s">
        <v>14</v>
      </c>
      <c r="B19" s="285">
        <f t="shared" si="0"/>
        <v>2.3867088215237744</v>
      </c>
      <c r="C19" s="286">
        <f t="shared" si="1"/>
        <v>2.8836089595980741</v>
      </c>
      <c r="D19" s="438">
        <v>385</v>
      </c>
      <c r="E19" s="287">
        <v>551</v>
      </c>
      <c r="F19" s="288">
        <f t="shared" si="2"/>
        <v>-30.12704174228675</v>
      </c>
      <c r="G19" s="289">
        <f t="shared" si="3"/>
        <v>2.501519465148268</v>
      </c>
      <c r="H19" s="286">
        <f t="shared" si="4"/>
        <v>3.108507494194638</v>
      </c>
      <c r="I19" s="290">
        <v>782</v>
      </c>
      <c r="J19" s="439">
        <v>1178</v>
      </c>
      <c r="K19" s="291">
        <f t="shared" si="5"/>
        <v>-33.616298811544993</v>
      </c>
    </row>
    <row r="20" spans="1:11" ht="15" customHeight="1" x14ac:dyDescent="0.35">
      <c r="A20" s="169" t="s">
        <v>15</v>
      </c>
      <c r="B20" s="173">
        <f t="shared" si="0"/>
        <v>3.7691401648998819</v>
      </c>
      <c r="C20" s="168">
        <f t="shared" si="1"/>
        <v>4.087293280301445</v>
      </c>
      <c r="D20" s="164">
        <v>608</v>
      </c>
      <c r="E20" s="165">
        <v>781</v>
      </c>
      <c r="F20" s="166">
        <f t="shared" si="2"/>
        <v>-22.151088348271443</v>
      </c>
      <c r="G20" s="167">
        <f t="shared" si="3"/>
        <v>3.8514442916093539</v>
      </c>
      <c r="H20" s="168">
        <f t="shared" si="4"/>
        <v>3.5650200548870594</v>
      </c>
      <c r="I20" s="169">
        <v>1204</v>
      </c>
      <c r="J20" s="170">
        <v>1351</v>
      </c>
      <c r="K20" s="171">
        <f t="shared" si="5"/>
        <v>-10.880829015544037</v>
      </c>
    </row>
    <row r="21" spans="1:11" ht="15" customHeight="1" x14ac:dyDescent="0.35">
      <c r="A21" s="290" t="s">
        <v>209</v>
      </c>
      <c r="B21" s="285">
        <f t="shared" si="0"/>
        <v>3.0996218461347716E-2</v>
      </c>
      <c r="C21" s="286">
        <f t="shared" si="1"/>
        <v>0</v>
      </c>
      <c r="D21" s="438">
        <v>5</v>
      </c>
      <c r="E21" s="287">
        <v>0</v>
      </c>
      <c r="F21" s="288" t="str">
        <f t="shared" si="2"/>
        <v xml:space="preserve"> </v>
      </c>
      <c r="G21" s="289">
        <f t="shared" si="3"/>
        <v>1.5994369981766416E-2</v>
      </c>
      <c r="H21" s="286">
        <f t="shared" si="4"/>
        <v>0</v>
      </c>
      <c r="I21" s="290">
        <v>5</v>
      </c>
      <c r="J21" s="439">
        <v>0</v>
      </c>
      <c r="K21" s="291" t="str">
        <f t="shared" si="5"/>
        <v xml:space="preserve"> </v>
      </c>
    </row>
    <row r="22" spans="1:11" ht="15" customHeight="1" x14ac:dyDescent="0.35">
      <c r="A22" s="169" t="s">
        <v>16</v>
      </c>
      <c r="B22" s="173">
        <f t="shared" si="0"/>
        <v>1.0476721839935528</v>
      </c>
      <c r="C22" s="168">
        <f t="shared" si="1"/>
        <v>0.32970483567092318</v>
      </c>
      <c r="D22" s="164">
        <v>169</v>
      </c>
      <c r="E22" s="165">
        <v>63</v>
      </c>
      <c r="F22" s="166">
        <f t="shared" si="2"/>
        <v>168.25396825396825</v>
      </c>
      <c r="G22" s="167">
        <f t="shared" si="3"/>
        <v>1.0460317968075239</v>
      </c>
      <c r="H22" s="168">
        <f t="shared" si="4"/>
        <v>0.38526493561325731</v>
      </c>
      <c r="I22" s="169">
        <v>327</v>
      </c>
      <c r="J22" s="170">
        <v>146</v>
      </c>
      <c r="K22" s="171">
        <f t="shared" si="5"/>
        <v>123.97260273972603</v>
      </c>
    </row>
    <row r="23" spans="1:11" ht="15" customHeight="1" x14ac:dyDescent="0.35">
      <c r="A23" s="292" t="s">
        <v>17</v>
      </c>
      <c r="B23" s="285">
        <f t="shared" si="0"/>
        <v>2.8578513421362595</v>
      </c>
      <c r="C23" s="286">
        <f t="shared" si="1"/>
        <v>2.7161398367176055</v>
      </c>
      <c r="D23" s="438">
        <v>461</v>
      </c>
      <c r="E23" s="287">
        <v>519</v>
      </c>
      <c r="F23" s="288">
        <f t="shared" si="2"/>
        <v>-11.175337186897877</v>
      </c>
      <c r="G23" s="289">
        <f t="shared" si="3"/>
        <v>3.1125043984517449</v>
      </c>
      <c r="H23" s="286">
        <f t="shared" si="4"/>
        <v>2.7469917669411021</v>
      </c>
      <c r="I23" s="290">
        <v>973</v>
      </c>
      <c r="J23" s="439">
        <v>1041</v>
      </c>
      <c r="K23" s="291">
        <f t="shared" si="5"/>
        <v>-6.5321805955811669</v>
      </c>
    </row>
    <row r="24" spans="1:11" ht="15" customHeight="1" x14ac:dyDescent="0.35">
      <c r="A24" s="169" t="s">
        <v>48</v>
      </c>
      <c r="B24" s="173">
        <f t="shared" si="0"/>
        <v>0.47114252061248524</v>
      </c>
      <c r="C24" s="168">
        <f t="shared" si="1"/>
        <v>0.61754239062172911</v>
      </c>
      <c r="D24" s="164">
        <v>76</v>
      </c>
      <c r="E24" s="165">
        <v>118</v>
      </c>
      <c r="F24" s="166">
        <f t="shared" si="2"/>
        <v>-35.593220338983045</v>
      </c>
      <c r="G24" s="167">
        <f t="shared" si="3"/>
        <v>0.40305812354051374</v>
      </c>
      <c r="H24" s="168">
        <f t="shared" si="4"/>
        <v>0.55942579691788052</v>
      </c>
      <c r="I24" s="169">
        <v>126</v>
      </c>
      <c r="J24" s="170">
        <v>212</v>
      </c>
      <c r="K24" s="171">
        <f t="shared" si="5"/>
        <v>-40.566037735849058</v>
      </c>
    </row>
    <row r="25" spans="1:11" ht="15" customHeight="1" x14ac:dyDescent="0.35">
      <c r="A25" s="290" t="s">
        <v>18</v>
      </c>
      <c r="B25" s="285">
        <f t="shared" si="0"/>
        <v>0.96708201599404875</v>
      </c>
      <c r="C25" s="286">
        <f t="shared" si="1"/>
        <v>1.6589909985346449</v>
      </c>
      <c r="D25" s="438">
        <v>156</v>
      </c>
      <c r="E25" s="287">
        <v>317</v>
      </c>
      <c r="F25" s="288">
        <f t="shared" si="2"/>
        <v>-50.788643533123029</v>
      </c>
      <c r="G25" s="289">
        <f t="shared" si="3"/>
        <v>1.0620261667892901</v>
      </c>
      <c r="H25" s="286">
        <f t="shared" si="4"/>
        <v>1.7917458306945324</v>
      </c>
      <c r="I25" s="290">
        <v>332</v>
      </c>
      <c r="J25" s="439">
        <v>679</v>
      </c>
      <c r="K25" s="291">
        <f t="shared" si="5"/>
        <v>-51.104565537555231</v>
      </c>
    </row>
    <row r="26" spans="1:11" ht="15" customHeight="1" x14ac:dyDescent="0.35">
      <c r="A26" s="169" t="s">
        <v>19</v>
      </c>
      <c r="B26" s="173">
        <f t="shared" si="0"/>
        <v>1.6737957969127766</v>
      </c>
      <c r="C26" s="168">
        <f t="shared" si="1"/>
        <v>1.5909566673644546</v>
      </c>
      <c r="D26" s="164">
        <v>270</v>
      </c>
      <c r="E26" s="165">
        <v>304</v>
      </c>
      <c r="F26" s="166">
        <f t="shared" si="2"/>
        <v>-11.184210526315795</v>
      </c>
      <c r="G26" s="167">
        <f t="shared" si="3"/>
        <v>1.8137615559323119</v>
      </c>
      <c r="H26" s="168">
        <f t="shared" si="4"/>
        <v>1.4170360987967068</v>
      </c>
      <c r="I26" s="169">
        <v>567</v>
      </c>
      <c r="J26" s="170">
        <v>537</v>
      </c>
      <c r="K26" s="171">
        <f t="shared" si="5"/>
        <v>5.5865921787709567</v>
      </c>
    </row>
    <row r="27" spans="1:11" ht="15" customHeight="1" x14ac:dyDescent="0.35">
      <c r="A27" s="292" t="s">
        <v>60</v>
      </c>
      <c r="B27" s="285">
        <f t="shared" si="0"/>
        <v>1.1158638646085177</v>
      </c>
      <c r="C27" s="286">
        <f t="shared" si="1"/>
        <v>1.1827506803433117</v>
      </c>
      <c r="D27" s="438">
        <v>180</v>
      </c>
      <c r="E27" s="287">
        <v>226</v>
      </c>
      <c r="F27" s="288">
        <f t="shared" si="2"/>
        <v>-20.353982300884951</v>
      </c>
      <c r="G27" s="289">
        <f t="shared" si="3"/>
        <v>1.2731518505486068</v>
      </c>
      <c r="H27" s="286">
        <f t="shared" si="4"/>
        <v>1.1373232003377665</v>
      </c>
      <c r="I27" s="290">
        <v>398</v>
      </c>
      <c r="J27" s="439">
        <v>431</v>
      </c>
      <c r="K27" s="291">
        <f t="shared" si="5"/>
        <v>-7.6566125290023166</v>
      </c>
    </row>
    <row r="28" spans="1:11" ht="15" customHeight="1" x14ac:dyDescent="0.35">
      <c r="A28" s="169" t="s">
        <v>20</v>
      </c>
      <c r="B28" s="173">
        <f t="shared" si="0"/>
        <v>0.17977806707581676</v>
      </c>
      <c r="C28" s="168">
        <f t="shared" si="1"/>
        <v>0.27213732468076202</v>
      </c>
      <c r="D28" s="164">
        <v>29</v>
      </c>
      <c r="E28" s="165">
        <v>52</v>
      </c>
      <c r="F28" s="166">
        <f t="shared" si="2"/>
        <v>-44.230769230769234</v>
      </c>
      <c r="G28" s="167">
        <f t="shared" si="3"/>
        <v>0.23351780173378969</v>
      </c>
      <c r="H28" s="168">
        <f t="shared" si="4"/>
        <v>0.25596369009921888</v>
      </c>
      <c r="I28" s="169">
        <v>73</v>
      </c>
      <c r="J28" s="170">
        <v>97</v>
      </c>
      <c r="K28" s="171">
        <f t="shared" si="5"/>
        <v>-24.742268041237111</v>
      </c>
    </row>
    <row r="29" spans="1:11" ht="15" customHeight="1" x14ac:dyDescent="0.35">
      <c r="A29" s="290" t="s">
        <v>21</v>
      </c>
      <c r="B29" s="285">
        <f t="shared" si="0"/>
        <v>0.15498109230673857</v>
      </c>
      <c r="C29" s="286">
        <f t="shared" si="1"/>
        <v>6.2800921080175848E-2</v>
      </c>
      <c r="D29" s="438">
        <v>25</v>
      </c>
      <c r="E29" s="287">
        <v>12</v>
      </c>
      <c r="F29" s="288">
        <f t="shared" si="2"/>
        <v>108.33333333333334</v>
      </c>
      <c r="G29" s="289">
        <f t="shared" si="3"/>
        <v>0.15994369981766418</v>
      </c>
      <c r="H29" s="286">
        <f t="shared" si="4"/>
        <v>0.11082963901203294</v>
      </c>
      <c r="I29" s="290">
        <v>50</v>
      </c>
      <c r="J29" s="439">
        <v>42</v>
      </c>
      <c r="K29" s="291">
        <f t="shared" si="5"/>
        <v>19.047619047619051</v>
      </c>
    </row>
    <row r="30" spans="1:11" ht="15" customHeight="1" x14ac:dyDescent="0.35">
      <c r="A30" s="169" t="s">
        <v>22</v>
      </c>
      <c r="B30" s="173">
        <f t="shared" si="0"/>
        <v>1.9837579815262538</v>
      </c>
      <c r="C30" s="168">
        <f t="shared" si="1"/>
        <v>1.7793594306049825</v>
      </c>
      <c r="D30" s="164">
        <v>320</v>
      </c>
      <c r="E30" s="165">
        <v>340</v>
      </c>
      <c r="F30" s="166">
        <f t="shared" si="2"/>
        <v>-5.8823529411764639</v>
      </c>
      <c r="G30" s="167">
        <f t="shared" si="3"/>
        <v>2.1976264354947062</v>
      </c>
      <c r="H30" s="168">
        <f t="shared" si="4"/>
        <v>1.7785518260502429</v>
      </c>
      <c r="I30" s="169">
        <v>687</v>
      </c>
      <c r="J30" s="170">
        <v>674</v>
      </c>
      <c r="K30" s="171">
        <f t="shared" si="5"/>
        <v>1.9287833827893195</v>
      </c>
    </row>
    <row r="31" spans="1:11" ht="15" customHeight="1" x14ac:dyDescent="0.35">
      <c r="A31" s="292" t="s">
        <v>104</v>
      </c>
      <c r="B31" s="285">
        <f t="shared" si="0"/>
        <v>9.2554708325584283</v>
      </c>
      <c r="C31" s="286">
        <f t="shared" si="1"/>
        <v>10.335984927778942</v>
      </c>
      <c r="D31" s="438">
        <v>1493</v>
      </c>
      <c r="E31" s="287">
        <v>1975</v>
      </c>
      <c r="F31" s="288">
        <f t="shared" si="2"/>
        <v>-24.405063291139243</v>
      </c>
      <c r="G31" s="289">
        <f t="shared" si="3"/>
        <v>9.9868846166149527</v>
      </c>
      <c r="H31" s="286">
        <f t="shared" si="4"/>
        <v>10.032721131517839</v>
      </c>
      <c r="I31" s="290">
        <v>3122</v>
      </c>
      <c r="J31" s="439">
        <v>3802</v>
      </c>
      <c r="K31" s="291">
        <f t="shared" si="5"/>
        <v>-17.885323513940037</v>
      </c>
    </row>
    <row r="32" spans="1:11" ht="15" customHeight="1" x14ac:dyDescent="0.35">
      <c r="A32" s="169" t="s">
        <v>59</v>
      </c>
      <c r="B32" s="173">
        <f t="shared" si="0"/>
        <v>1.6242018473746203</v>
      </c>
      <c r="C32" s="168">
        <f t="shared" si="1"/>
        <v>1.7950596608750262</v>
      </c>
      <c r="D32" s="164">
        <v>262</v>
      </c>
      <c r="E32" s="165">
        <v>343</v>
      </c>
      <c r="F32" s="166">
        <f t="shared" si="2"/>
        <v>-23.615160349854222</v>
      </c>
      <c r="G32" s="167">
        <f t="shared" si="3"/>
        <v>1.6090336201657018</v>
      </c>
      <c r="H32" s="168">
        <f t="shared" si="4"/>
        <v>2.0371543170783197</v>
      </c>
      <c r="I32" s="169">
        <v>503</v>
      </c>
      <c r="J32" s="170">
        <v>772</v>
      </c>
      <c r="K32" s="171">
        <f t="shared" si="5"/>
        <v>-34.844559585492235</v>
      </c>
    </row>
    <row r="33" spans="1:11" ht="15" customHeight="1" x14ac:dyDescent="0.35">
      <c r="A33" s="290" t="s">
        <v>23</v>
      </c>
      <c r="B33" s="285">
        <f t="shared" si="0"/>
        <v>0.91748806645589231</v>
      </c>
      <c r="C33" s="286">
        <f t="shared" si="1"/>
        <v>1.5804898471844253</v>
      </c>
      <c r="D33" s="438">
        <v>148</v>
      </c>
      <c r="E33" s="287">
        <v>302</v>
      </c>
      <c r="F33" s="288">
        <f t="shared" si="2"/>
        <v>-50.993377483443709</v>
      </c>
      <c r="G33" s="289">
        <f t="shared" si="3"/>
        <v>1.0332363008221106</v>
      </c>
      <c r="H33" s="286">
        <f t="shared" si="4"/>
        <v>1.4988389275913026</v>
      </c>
      <c r="I33" s="290">
        <v>323</v>
      </c>
      <c r="J33" s="439">
        <v>568</v>
      </c>
      <c r="K33" s="291">
        <f t="shared" si="5"/>
        <v>-43.133802816901408</v>
      </c>
    </row>
    <row r="34" spans="1:11" ht="15" customHeight="1" x14ac:dyDescent="0.35">
      <c r="A34" s="169" t="s">
        <v>24</v>
      </c>
      <c r="B34" s="173">
        <f t="shared" si="0"/>
        <v>0.8988903353790838</v>
      </c>
      <c r="C34" s="168">
        <f t="shared" si="1"/>
        <v>1.3920870839438979</v>
      </c>
      <c r="D34" s="164">
        <v>145</v>
      </c>
      <c r="E34" s="165">
        <v>266</v>
      </c>
      <c r="F34" s="166">
        <f t="shared" si="2"/>
        <v>-45.488721804511279</v>
      </c>
      <c r="G34" s="167">
        <f t="shared" si="3"/>
        <v>0.91487796295703916</v>
      </c>
      <c r="H34" s="168">
        <f t="shared" si="4"/>
        <v>1.2560692421363733</v>
      </c>
      <c r="I34" s="169">
        <v>286</v>
      </c>
      <c r="J34" s="170">
        <v>476</v>
      </c>
      <c r="K34" s="171">
        <f t="shared" si="5"/>
        <v>-39.915966386554622</v>
      </c>
    </row>
    <row r="35" spans="1:11" ht="15" customHeight="1" x14ac:dyDescent="0.35">
      <c r="A35" s="292" t="s">
        <v>25</v>
      </c>
      <c r="B35" s="285">
        <f t="shared" si="0"/>
        <v>2.2565247039861136</v>
      </c>
      <c r="C35" s="286">
        <f t="shared" si="1"/>
        <v>1.8840276324052754</v>
      </c>
      <c r="D35" s="438">
        <v>364</v>
      </c>
      <c r="E35" s="287">
        <v>360</v>
      </c>
      <c r="F35" s="288">
        <f t="shared" si="2"/>
        <v>1.1111111111111143</v>
      </c>
      <c r="G35" s="289">
        <f t="shared" si="3"/>
        <v>2.0056939957135089</v>
      </c>
      <c r="H35" s="286">
        <f t="shared" si="4"/>
        <v>1.9949335022165928</v>
      </c>
      <c r="I35" s="290">
        <v>627</v>
      </c>
      <c r="J35" s="439">
        <v>756</v>
      </c>
      <c r="K35" s="291">
        <f t="shared" si="5"/>
        <v>-17.063492063492063</v>
      </c>
    </row>
    <row r="36" spans="1:11" ht="15" customHeight="1" x14ac:dyDescent="0.35">
      <c r="A36" s="169" t="s">
        <v>26</v>
      </c>
      <c r="B36" s="173">
        <f t="shared" si="0"/>
        <v>4.258880416589176</v>
      </c>
      <c r="C36" s="168">
        <f t="shared" si="1"/>
        <v>2.915009420138162</v>
      </c>
      <c r="D36" s="164">
        <v>687</v>
      </c>
      <c r="E36" s="165">
        <v>557</v>
      </c>
      <c r="F36" s="166">
        <f t="shared" si="2"/>
        <v>23.339317773788153</v>
      </c>
      <c r="G36" s="167">
        <f t="shared" si="3"/>
        <v>3.8418476696202934</v>
      </c>
      <c r="H36" s="168">
        <f t="shared" si="4"/>
        <v>2.4567236647667299</v>
      </c>
      <c r="I36" s="169">
        <v>1201</v>
      </c>
      <c r="J36" s="170">
        <v>931</v>
      </c>
      <c r="K36" s="171">
        <f t="shared" si="5"/>
        <v>29.001074113856077</v>
      </c>
    </row>
    <row r="37" spans="1:11" ht="15" customHeight="1" x14ac:dyDescent="0.35">
      <c r="A37" s="290" t="s">
        <v>27</v>
      </c>
      <c r="B37" s="285">
        <f t="shared" si="0"/>
        <v>1.7295889901432024</v>
      </c>
      <c r="C37" s="286">
        <f t="shared" si="1"/>
        <v>1.2560184216035168</v>
      </c>
      <c r="D37" s="438">
        <v>279</v>
      </c>
      <c r="E37" s="287">
        <v>240</v>
      </c>
      <c r="F37" s="288">
        <f t="shared" si="2"/>
        <v>16.25</v>
      </c>
      <c r="G37" s="289">
        <f t="shared" si="3"/>
        <v>1.9673075077572693</v>
      </c>
      <c r="H37" s="286">
        <f t="shared" si="4"/>
        <v>1.3800928857926957</v>
      </c>
      <c r="I37" s="290">
        <v>615</v>
      </c>
      <c r="J37" s="439">
        <v>523</v>
      </c>
      <c r="K37" s="291">
        <f t="shared" si="5"/>
        <v>17.590822179732314</v>
      </c>
    </row>
    <row r="38" spans="1:11" ht="15" customHeight="1" x14ac:dyDescent="0.35">
      <c r="A38" s="169" t="s">
        <v>28</v>
      </c>
      <c r="B38" s="173">
        <f t="shared" si="0"/>
        <v>3.9799144504370463</v>
      </c>
      <c r="C38" s="168">
        <f t="shared" si="1"/>
        <v>5.3433117019049607</v>
      </c>
      <c r="D38" s="164">
        <v>642</v>
      </c>
      <c r="E38" s="165">
        <v>1021</v>
      </c>
      <c r="F38" s="166">
        <f t="shared" si="2"/>
        <v>-37.120470127326151</v>
      </c>
      <c r="G38" s="167">
        <f t="shared" si="3"/>
        <v>3.6083298678865039</v>
      </c>
      <c r="H38" s="168">
        <f t="shared" si="4"/>
        <v>5.1060797973400884</v>
      </c>
      <c r="I38" s="169">
        <v>1128</v>
      </c>
      <c r="J38" s="170">
        <v>1935</v>
      </c>
      <c r="K38" s="171">
        <f t="shared" si="5"/>
        <v>-41.70542635658915</v>
      </c>
    </row>
    <row r="39" spans="1:11" ht="15" customHeight="1" x14ac:dyDescent="0.35">
      <c r="A39" s="292" t="s">
        <v>202</v>
      </c>
      <c r="B39" s="285">
        <f t="shared" si="0"/>
        <v>7.3956977248775644</v>
      </c>
      <c r="C39" s="286">
        <f t="shared" si="1"/>
        <v>5.8195520200962951</v>
      </c>
      <c r="D39" s="438">
        <v>1193</v>
      </c>
      <c r="E39" s="287">
        <v>1112</v>
      </c>
      <c r="F39" s="288">
        <f t="shared" si="2"/>
        <v>7.2841726618704996</v>
      </c>
      <c r="G39" s="289">
        <f t="shared" si="3"/>
        <v>6.912766706119446</v>
      </c>
      <c r="H39" s="286">
        <f t="shared" si="4"/>
        <v>5.6259235803251002</v>
      </c>
      <c r="I39" s="290">
        <v>2161</v>
      </c>
      <c r="J39" s="439">
        <v>2132</v>
      </c>
      <c r="K39" s="291">
        <f t="shared" si="5"/>
        <v>1.3602251407129415</v>
      </c>
    </row>
    <row r="40" spans="1:11" ht="15" customHeight="1" x14ac:dyDescent="0.35">
      <c r="A40" s="169" t="s">
        <v>58</v>
      </c>
      <c r="B40" s="173">
        <f t="shared" si="0"/>
        <v>8.6975389002541696</v>
      </c>
      <c r="C40" s="168">
        <f t="shared" si="1"/>
        <v>8.0489847184425365</v>
      </c>
      <c r="D40" s="164">
        <v>1403</v>
      </c>
      <c r="E40" s="165">
        <v>1538</v>
      </c>
      <c r="F40" s="166">
        <f t="shared" si="2"/>
        <v>-8.7776332899869942</v>
      </c>
      <c r="G40" s="167">
        <f t="shared" si="3"/>
        <v>7.7604683151530658</v>
      </c>
      <c r="H40" s="168">
        <f t="shared" si="4"/>
        <v>7.9744564070086552</v>
      </c>
      <c r="I40" s="169">
        <v>2426</v>
      </c>
      <c r="J40" s="170">
        <v>3022</v>
      </c>
      <c r="K40" s="171">
        <f t="shared" si="5"/>
        <v>-19.722038385175381</v>
      </c>
    </row>
    <row r="41" spans="1:11" ht="15" customHeight="1" x14ac:dyDescent="0.35">
      <c r="A41" s="290" t="s">
        <v>29</v>
      </c>
      <c r="B41" s="285">
        <f t="shared" si="0"/>
        <v>0.12398487384539086</v>
      </c>
      <c r="C41" s="286">
        <f t="shared" si="1"/>
        <v>0.13606866234038101</v>
      </c>
      <c r="D41" s="438">
        <v>20</v>
      </c>
      <c r="E41" s="287">
        <v>26</v>
      </c>
      <c r="F41" s="288">
        <f t="shared" si="2"/>
        <v>-23.07692307692308</v>
      </c>
      <c r="G41" s="289">
        <f t="shared" si="3"/>
        <v>0.13755158184319119</v>
      </c>
      <c r="H41" s="286">
        <f t="shared" si="4"/>
        <v>0.16096685666033356</v>
      </c>
      <c r="I41" s="290">
        <v>43</v>
      </c>
      <c r="J41" s="439">
        <v>61</v>
      </c>
      <c r="K41" s="291">
        <f t="shared" si="5"/>
        <v>-29.508196721311478</v>
      </c>
    </row>
    <row r="42" spans="1:11" ht="15" customHeight="1" x14ac:dyDescent="0.35">
      <c r="A42" s="169" t="s">
        <v>61</v>
      </c>
      <c r="B42" s="173">
        <f t="shared" si="0"/>
        <v>6.1992436922695439E-3</v>
      </c>
      <c r="C42" s="168">
        <f t="shared" si="1"/>
        <v>5.2334100900146537E-3</v>
      </c>
      <c r="D42" s="164">
        <v>1</v>
      </c>
      <c r="E42" s="165">
        <v>1</v>
      </c>
      <c r="F42" s="166">
        <f t="shared" si="2"/>
        <v>0</v>
      </c>
      <c r="G42" s="167">
        <f t="shared" si="3"/>
        <v>3.1988739963532838E-3</v>
      </c>
      <c r="H42" s="168">
        <f t="shared" si="4"/>
        <v>2.6388009288579269E-3</v>
      </c>
      <c r="I42" s="169">
        <v>1</v>
      </c>
      <c r="J42" s="170">
        <v>1</v>
      </c>
      <c r="K42" s="171">
        <f t="shared" si="5"/>
        <v>0</v>
      </c>
    </row>
    <row r="43" spans="1:11" ht="15" customHeight="1" x14ac:dyDescent="0.35">
      <c r="A43" s="292" t="s">
        <v>30</v>
      </c>
      <c r="B43" s="285">
        <f t="shared" si="0"/>
        <v>0.6261236129192238</v>
      </c>
      <c r="C43" s="286">
        <f t="shared" si="1"/>
        <v>0.64370944107180239</v>
      </c>
      <c r="D43" s="438">
        <v>101</v>
      </c>
      <c r="E43" s="287">
        <v>123</v>
      </c>
      <c r="F43" s="288">
        <f t="shared" si="2"/>
        <v>-17.886178861788622</v>
      </c>
      <c r="G43" s="289">
        <f t="shared" si="3"/>
        <v>0.67176353923418952</v>
      </c>
      <c r="H43" s="286">
        <f t="shared" si="4"/>
        <v>0.62803462106818664</v>
      </c>
      <c r="I43" s="290">
        <v>210</v>
      </c>
      <c r="J43" s="439">
        <v>238</v>
      </c>
      <c r="K43" s="291">
        <f t="shared" si="5"/>
        <v>-11.764705882352942</v>
      </c>
    </row>
    <row r="44" spans="1:11" ht="15" customHeight="1" x14ac:dyDescent="0.35">
      <c r="A44" s="169" t="s">
        <v>31</v>
      </c>
      <c r="B44" s="173">
        <f t="shared" si="0"/>
        <v>1.7977806707581676</v>
      </c>
      <c r="C44" s="168">
        <f t="shared" si="1"/>
        <v>1.4915218756541762</v>
      </c>
      <c r="D44" s="164">
        <v>290</v>
      </c>
      <c r="E44" s="165">
        <v>285</v>
      </c>
      <c r="F44" s="166">
        <f t="shared" si="2"/>
        <v>1.7543859649122737</v>
      </c>
      <c r="G44" s="167">
        <f t="shared" si="3"/>
        <v>1.7337897060234797</v>
      </c>
      <c r="H44" s="168">
        <f t="shared" si="4"/>
        <v>1.4143972978678487</v>
      </c>
      <c r="I44" s="169">
        <v>542</v>
      </c>
      <c r="J44" s="170">
        <v>536</v>
      </c>
      <c r="K44" s="171">
        <f t="shared" si="5"/>
        <v>1.119402985074629</v>
      </c>
    </row>
    <row r="45" spans="1:11" ht="15" customHeight="1" x14ac:dyDescent="0.35">
      <c r="A45" s="290" t="s">
        <v>204</v>
      </c>
      <c r="B45" s="285">
        <f t="shared" si="0"/>
        <v>1.0600706713780919</v>
      </c>
      <c r="C45" s="286">
        <f t="shared" si="1"/>
        <v>0.55997487963156789</v>
      </c>
      <c r="D45" s="438">
        <v>171</v>
      </c>
      <c r="E45" s="287">
        <v>107</v>
      </c>
      <c r="F45" s="288">
        <f t="shared" si="2"/>
        <v>59.813084112149539</v>
      </c>
      <c r="G45" s="289">
        <f t="shared" si="3"/>
        <v>0.74853651514666841</v>
      </c>
      <c r="H45" s="286">
        <f t="shared" si="4"/>
        <v>0.81802828794595739</v>
      </c>
      <c r="I45" s="290">
        <v>234</v>
      </c>
      <c r="J45" s="439">
        <v>310</v>
      </c>
      <c r="K45" s="291">
        <f t="shared" si="5"/>
        <v>-24.516129032258064</v>
      </c>
    </row>
    <row r="46" spans="1:11" ht="15" customHeight="1" x14ac:dyDescent="0.35">
      <c r="A46" s="169" t="s">
        <v>205</v>
      </c>
      <c r="B46" s="173">
        <f t="shared" si="0"/>
        <v>5.4553344491971982</v>
      </c>
      <c r="C46" s="168">
        <f t="shared" si="1"/>
        <v>3.6790872932803018</v>
      </c>
      <c r="D46" s="164">
        <v>880</v>
      </c>
      <c r="E46" s="165">
        <v>703</v>
      </c>
      <c r="F46" s="166">
        <f t="shared" si="2"/>
        <v>25.177809388335703</v>
      </c>
      <c r="G46" s="167">
        <f t="shared" si="3"/>
        <v>5.2333578580339717</v>
      </c>
      <c r="H46" s="168">
        <f t="shared" si="4"/>
        <v>4.0426430230103438</v>
      </c>
      <c r="I46" s="169">
        <v>1636</v>
      </c>
      <c r="J46" s="170">
        <v>1532</v>
      </c>
      <c r="K46" s="171">
        <f t="shared" si="5"/>
        <v>6.7885117493472649</v>
      </c>
    </row>
    <row r="47" spans="1:11" ht="15" customHeight="1" x14ac:dyDescent="0.35">
      <c r="A47" s="292" t="s">
        <v>206</v>
      </c>
      <c r="B47" s="285">
        <f t="shared" si="0"/>
        <v>9.6026284793255225</v>
      </c>
      <c r="C47" s="286">
        <f t="shared" si="1"/>
        <v>11.482101737492149</v>
      </c>
      <c r="D47" s="438">
        <v>1549</v>
      </c>
      <c r="E47" s="287">
        <v>2194</v>
      </c>
      <c r="F47" s="288">
        <f t="shared" si="2"/>
        <v>-29.398359161349134</v>
      </c>
      <c r="G47" s="289">
        <f t="shared" si="3"/>
        <v>9.1039953936214442</v>
      </c>
      <c r="H47" s="286">
        <f t="shared" si="4"/>
        <v>11.576419674899725</v>
      </c>
      <c r="I47" s="290">
        <v>2846</v>
      </c>
      <c r="J47" s="439">
        <v>4387</v>
      </c>
      <c r="K47" s="291">
        <f t="shared" si="5"/>
        <v>-35.126510143606112</v>
      </c>
    </row>
    <row r="48" spans="1:11" ht="15" customHeight="1" x14ac:dyDescent="0.35">
      <c r="A48" s="169" t="s">
        <v>207</v>
      </c>
      <c r="B48" s="173">
        <f t="shared" si="0"/>
        <v>3.3227946190564754</v>
      </c>
      <c r="C48" s="168">
        <f t="shared" si="1"/>
        <v>3.2290140255390414</v>
      </c>
      <c r="D48" s="164">
        <v>536</v>
      </c>
      <c r="E48" s="165">
        <v>617</v>
      </c>
      <c r="F48" s="166">
        <f t="shared" si="2"/>
        <v>-13.128038897893035</v>
      </c>
      <c r="G48" s="167">
        <f t="shared" si="3"/>
        <v>4.0369789833978436</v>
      </c>
      <c r="H48" s="168">
        <f t="shared" si="4"/>
        <v>4.2669411019632681</v>
      </c>
      <c r="I48" s="169">
        <v>1262</v>
      </c>
      <c r="J48" s="170">
        <v>1617</v>
      </c>
      <c r="K48" s="171">
        <f t="shared" si="5"/>
        <v>-21.954236239950532</v>
      </c>
    </row>
    <row r="49" spans="1:14" ht="3" customHeight="1" x14ac:dyDescent="0.35">
      <c r="A49" s="437"/>
      <c r="B49" s="440"/>
      <c r="C49" s="441"/>
      <c r="D49" s="442"/>
      <c r="E49" s="443"/>
      <c r="F49" s="444"/>
      <c r="G49" s="445"/>
      <c r="H49" s="441"/>
      <c r="I49" s="437"/>
      <c r="J49" s="446"/>
      <c r="K49" s="447"/>
    </row>
    <row r="50" spans="1:14" ht="15" customHeight="1" x14ac:dyDescent="0.35">
      <c r="A50" s="292" t="s">
        <v>32</v>
      </c>
      <c r="B50" s="285">
        <f>D50/$D$52*100</f>
        <v>1.1716570578389436</v>
      </c>
      <c r="C50" s="286">
        <f>E50/$E$52*100</f>
        <v>0.59660875026167048</v>
      </c>
      <c r="D50" s="438">
        <v>189</v>
      </c>
      <c r="E50" s="287">
        <v>114</v>
      </c>
      <c r="F50" s="288">
        <f t="shared" si="2"/>
        <v>65.78947368421052</v>
      </c>
      <c r="G50" s="289">
        <f>I50/$I$52*100</f>
        <v>1.0268385528294039</v>
      </c>
      <c r="H50" s="286">
        <f>J50/$J$52*100</f>
        <v>0.59373020899303364</v>
      </c>
      <c r="I50" s="290">
        <v>321</v>
      </c>
      <c r="J50" s="439">
        <v>225</v>
      </c>
      <c r="K50" s="291">
        <f t="shared" si="5"/>
        <v>42.666666666666657</v>
      </c>
    </row>
    <row r="51" spans="1:14" ht="3" customHeight="1" x14ac:dyDescent="0.35">
      <c r="A51" s="448"/>
      <c r="B51" s="449"/>
      <c r="C51" s="450"/>
      <c r="D51" s="451"/>
      <c r="E51" s="452"/>
      <c r="F51" s="453"/>
      <c r="G51" s="454"/>
      <c r="H51" s="450"/>
      <c r="I51" s="455"/>
      <c r="J51" s="456"/>
      <c r="K51" s="457"/>
    </row>
    <row r="52" spans="1:14" s="218" customFormat="1" ht="20.149999999999999" customHeight="1" x14ac:dyDescent="0.3">
      <c r="A52" s="458" t="s">
        <v>33</v>
      </c>
      <c r="B52" s="459">
        <f>SUM(B10:B50)</f>
        <v>100</v>
      </c>
      <c r="C52" s="460">
        <f>SUM(C10:C50)</f>
        <v>100</v>
      </c>
      <c r="D52" s="461">
        <f>SUM(D10:D51)</f>
        <v>16131</v>
      </c>
      <c r="E52" s="462">
        <f>SUM(E10:E51)</f>
        <v>19108</v>
      </c>
      <c r="F52" s="463">
        <f>100/E52*D52-100</f>
        <v>-15.579861837973624</v>
      </c>
      <c r="G52" s="464">
        <f>SUM(G10:G50)</f>
        <v>100</v>
      </c>
      <c r="H52" s="460">
        <f>SUM(H10:H50)</f>
        <v>100.00000000000001</v>
      </c>
      <c r="I52" s="465">
        <f>SUM(I10:I50)</f>
        <v>31261</v>
      </c>
      <c r="J52" s="462">
        <f>SUM(J10:J51)</f>
        <v>37896</v>
      </c>
      <c r="K52" s="466">
        <f>100/J52*I52-100</f>
        <v>-17.508444162972353</v>
      </c>
    </row>
    <row r="53" spans="1:14" ht="3" customHeight="1" x14ac:dyDescent="0.35">
      <c r="A53" s="448"/>
      <c r="B53" s="449"/>
      <c r="C53" s="450"/>
      <c r="D53" s="451"/>
      <c r="E53" s="452"/>
      <c r="F53" s="453"/>
      <c r="G53" s="454"/>
      <c r="H53" s="450"/>
      <c r="I53" s="455"/>
      <c r="J53" s="456"/>
      <c r="K53" s="457"/>
    </row>
    <row r="54" spans="1:14" ht="15" customHeight="1" x14ac:dyDescent="0.35">
      <c r="A54" s="467" t="s">
        <v>51</v>
      </c>
      <c r="B54" s="468">
        <f t="shared" ref="B54:B61" si="6">D54/$D$52*100</f>
        <v>46.760895170789162</v>
      </c>
      <c r="C54" s="359">
        <f t="shared" ref="C54:C61" si="7">E54/$E$52*100</f>
        <v>51.07284906845301</v>
      </c>
      <c r="D54" s="469">
        <f>I54-[1]Jan.!I54</f>
        <v>7543</v>
      </c>
      <c r="E54" s="355">
        <f>J54-[1]Jan.!J54</f>
        <v>9759</v>
      </c>
      <c r="F54" s="470">
        <f t="shared" ref="F54:F60" si="8">100/E54*D54-100</f>
        <v>-22.707244594733069</v>
      </c>
      <c r="G54" s="360">
        <f t="shared" ref="G54:G61" si="9">I54/$I$52*100</f>
        <v>48.139854771120568</v>
      </c>
      <c r="H54" s="361">
        <f t="shared" ref="H54:H61" si="10">J54/$J$52*100</f>
        <v>52.549081697276755</v>
      </c>
      <c r="I54" s="471">
        <v>15049</v>
      </c>
      <c r="J54" s="355">
        <v>19914</v>
      </c>
      <c r="K54" s="363">
        <f t="shared" ref="K54:K60" si="11">100/J54*I54-100</f>
        <v>-24.430049211609926</v>
      </c>
    </row>
    <row r="55" spans="1:14" ht="15" customHeight="1" x14ac:dyDescent="0.35">
      <c r="A55" s="401" t="s">
        <v>145</v>
      </c>
      <c r="B55" s="183">
        <f>D55/$D$52*100</f>
        <v>46.593515591097884</v>
      </c>
      <c r="C55" s="266">
        <f>E55/$E$52*100</f>
        <v>55.981787732886744</v>
      </c>
      <c r="D55" s="402">
        <f>I55-[1]Jan.!I55</f>
        <v>7516</v>
      </c>
      <c r="E55" s="472">
        <f>J55-[1]Jan.!J55</f>
        <v>10697</v>
      </c>
      <c r="F55" s="187">
        <f>100/E55*D55-100</f>
        <v>-29.737309526035347</v>
      </c>
      <c r="G55" s="403">
        <f>I55/$I$52*100</f>
        <v>46.329292089184612</v>
      </c>
      <c r="H55" s="404">
        <f>J55/$J$52*100</f>
        <v>55.538843149672786</v>
      </c>
      <c r="I55" s="207">
        <v>14483</v>
      </c>
      <c r="J55" s="472">
        <v>21047</v>
      </c>
      <c r="K55" s="190">
        <f>100/J55*I55-100</f>
        <v>-31.187342614149287</v>
      </c>
      <c r="N55" s="55"/>
    </row>
    <row r="56" spans="1:14" ht="15" customHeight="1" x14ac:dyDescent="0.35">
      <c r="A56" s="254" t="s">
        <v>55</v>
      </c>
      <c r="B56" s="380">
        <f>D56/$D$52*100</f>
        <v>16.366003347591594</v>
      </c>
      <c r="C56" s="263">
        <f>E56/$E$52*100</f>
        <v>24.989533179819968</v>
      </c>
      <c r="D56" s="256">
        <f>I56-[1]Jan.!I56</f>
        <v>2640</v>
      </c>
      <c r="E56" s="257">
        <f>J56-[1]Jan.!J56</f>
        <v>4775</v>
      </c>
      <c r="F56" s="258">
        <f>100/E56*D56-100</f>
        <v>-44.712041884816749</v>
      </c>
      <c r="G56" s="264">
        <f>I56/$I$52*100</f>
        <v>17.421067784139982</v>
      </c>
      <c r="H56" s="265">
        <f>J56/$J$52*100</f>
        <v>25.29290690310323</v>
      </c>
      <c r="I56" s="260">
        <v>5446</v>
      </c>
      <c r="J56" s="257">
        <v>9585</v>
      </c>
      <c r="K56" s="262">
        <f>100/J56*I56-100</f>
        <v>-43.182055294731349</v>
      </c>
    </row>
    <row r="57" spans="1:14" ht="15" customHeight="1" x14ac:dyDescent="0.35">
      <c r="A57" s="292" t="s">
        <v>201</v>
      </c>
      <c r="B57" s="285">
        <f t="shared" si="6"/>
        <v>21.096026284793254</v>
      </c>
      <c r="C57" s="473">
        <f t="shared" si="7"/>
        <v>10.644756123089804</v>
      </c>
      <c r="D57" s="438">
        <f>I57-[1]Jan.!I57</f>
        <v>3403</v>
      </c>
      <c r="E57" s="287">
        <f>J57-[1]Jan.!J57</f>
        <v>2034</v>
      </c>
      <c r="F57" s="288">
        <f t="shared" si="8"/>
        <v>67.305801376597856</v>
      </c>
      <c r="G57" s="474">
        <f t="shared" si="9"/>
        <v>20.962221298103067</v>
      </c>
      <c r="H57" s="475">
        <f t="shared" si="10"/>
        <v>10.705615368376611</v>
      </c>
      <c r="I57" s="290">
        <v>6553</v>
      </c>
      <c r="J57" s="287">
        <v>4057</v>
      </c>
      <c r="K57" s="291">
        <f t="shared" si="11"/>
        <v>61.52329307369979</v>
      </c>
    </row>
    <row r="58" spans="1:14" ht="15" customHeight="1" x14ac:dyDescent="0.35">
      <c r="A58" s="194" t="s">
        <v>203</v>
      </c>
      <c r="B58" s="183">
        <f t="shared" si="6"/>
        <v>7.2469158762630963</v>
      </c>
      <c r="C58" s="204">
        <f t="shared" si="7"/>
        <v>4.0087921289512245</v>
      </c>
      <c r="D58" s="185">
        <f>I58-[1]Jan.!I58</f>
        <v>1169</v>
      </c>
      <c r="E58" s="186">
        <f>J58-[1]Jan.!J58</f>
        <v>766</v>
      </c>
      <c r="F58" s="187">
        <f>100/E58*D58-100</f>
        <v>52.61096605744126</v>
      </c>
      <c r="G58" s="205">
        <f t="shared" si="9"/>
        <v>7.437382041521384</v>
      </c>
      <c r="H58" s="206">
        <f t="shared" si="10"/>
        <v>3.7814017310534092</v>
      </c>
      <c r="I58" s="182">
        <v>2325</v>
      </c>
      <c r="J58" s="186">
        <v>1433</v>
      </c>
      <c r="K58" s="190">
        <f>100/J58*I58-100</f>
        <v>62.247034193998616</v>
      </c>
    </row>
    <row r="59" spans="1:14" ht="15" customHeight="1" x14ac:dyDescent="0.35">
      <c r="A59" s="292" t="s">
        <v>52</v>
      </c>
      <c r="B59" s="285">
        <f t="shared" si="6"/>
        <v>8.5549562953319693</v>
      </c>
      <c r="C59" s="473">
        <f t="shared" si="7"/>
        <v>4.1029935105714888</v>
      </c>
      <c r="D59" s="438">
        <f>I59-[1]Jan.!I59</f>
        <v>1380</v>
      </c>
      <c r="E59" s="287">
        <f>J59-[1]Jan.!J59</f>
        <v>784</v>
      </c>
      <c r="F59" s="288">
        <f t="shared" si="8"/>
        <v>76.020408163265301</v>
      </c>
      <c r="G59" s="474">
        <f t="shared" si="9"/>
        <v>7.7156840792041201</v>
      </c>
      <c r="H59" s="475">
        <f t="shared" si="10"/>
        <v>4.1244458518049401</v>
      </c>
      <c r="I59" s="290">
        <v>2412</v>
      </c>
      <c r="J59" s="287">
        <v>1563</v>
      </c>
      <c r="K59" s="291">
        <f t="shared" si="11"/>
        <v>54.31861804222649</v>
      </c>
    </row>
    <row r="60" spans="1:14" ht="15" customHeight="1" x14ac:dyDescent="0.35">
      <c r="A60" s="194" t="s">
        <v>53</v>
      </c>
      <c r="B60" s="183">
        <f t="shared" si="6"/>
        <v>0.12398487384539086</v>
      </c>
      <c r="C60" s="204">
        <f t="shared" si="7"/>
        <v>0.24597027423068873</v>
      </c>
      <c r="D60" s="185">
        <f>I60-[1]Jan.!I60</f>
        <v>20</v>
      </c>
      <c r="E60" s="186">
        <f>J60-[1]Jan.!J60</f>
        <v>47</v>
      </c>
      <c r="F60" s="187">
        <f t="shared" si="8"/>
        <v>-57.446808510638299</v>
      </c>
      <c r="G60" s="205">
        <f t="shared" si="9"/>
        <v>0.11835833786507149</v>
      </c>
      <c r="H60" s="206">
        <f t="shared" si="10"/>
        <v>0.51720498205615373</v>
      </c>
      <c r="I60" s="182">
        <v>37</v>
      </c>
      <c r="J60" s="186">
        <v>196</v>
      </c>
      <c r="K60" s="190">
        <f t="shared" si="11"/>
        <v>-81.122448979591837</v>
      </c>
      <c r="M60" s="55"/>
    </row>
    <row r="61" spans="1:14" ht="15" customHeight="1" x14ac:dyDescent="0.35">
      <c r="A61" s="292" t="s">
        <v>54</v>
      </c>
      <c r="B61" s="285">
        <f t="shared" si="6"/>
        <v>1.8597731076808628E-2</v>
      </c>
      <c r="C61" s="473">
        <f t="shared" si="7"/>
        <v>2.6167050450073268E-2</v>
      </c>
      <c r="D61" s="438">
        <f>I61-[1]Jan.!I61</f>
        <v>3</v>
      </c>
      <c r="E61" s="287">
        <f>J61-[1]Jan.!J61</f>
        <v>5</v>
      </c>
      <c r="F61" s="288">
        <f>IF(E61&gt;0,100/E61*D61-100," ")</f>
        <v>-40</v>
      </c>
      <c r="G61" s="474">
        <f t="shared" si="9"/>
        <v>1.5994369981766416E-2</v>
      </c>
      <c r="H61" s="475">
        <f t="shared" si="10"/>
        <v>3.9582013932868906E-2</v>
      </c>
      <c r="I61" s="290">
        <v>5</v>
      </c>
      <c r="J61" s="287">
        <v>15</v>
      </c>
      <c r="K61" s="291">
        <f>IF(J61&gt;0,100/J61*I61-100," ")</f>
        <v>-66.666666666666657</v>
      </c>
    </row>
    <row r="62" spans="1:14" ht="15" customHeight="1" x14ac:dyDescent="0.35">
      <c r="A62" s="407" t="s">
        <v>146</v>
      </c>
      <c r="B62" s="408">
        <f>D62/$D$52*100</f>
        <v>37.040481061310523</v>
      </c>
      <c r="C62" s="417">
        <f>E62/$E$52*100</f>
        <v>19.028679087293281</v>
      </c>
      <c r="D62" s="410">
        <f>I62-[1]Jan.!I62</f>
        <v>5975</v>
      </c>
      <c r="E62" s="411">
        <f>J62-[1]Jan.!J62</f>
        <v>3636</v>
      </c>
      <c r="F62" s="412">
        <f>100/E62*D62-100</f>
        <v>64.328932893289334</v>
      </c>
      <c r="G62" s="419">
        <f>I62/$I$52*100</f>
        <v>36.249640126675409</v>
      </c>
      <c r="H62" s="420">
        <f>J62/$J$52*100</f>
        <v>19.16824994722398</v>
      </c>
      <c r="I62" s="414">
        <v>11332</v>
      </c>
      <c r="J62" s="411">
        <v>7264</v>
      </c>
      <c r="K62" s="416">
        <f>100/J62*I62-100</f>
        <v>56.002202643171813</v>
      </c>
      <c r="M62" s="55"/>
    </row>
    <row r="63" spans="1:14" ht="15" customHeight="1" x14ac:dyDescent="0.35">
      <c r="A63" s="476" t="s">
        <v>64</v>
      </c>
      <c r="B63" s="477"/>
      <c r="C63" s="478"/>
      <c r="D63" s="479"/>
      <c r="E63" s="480"/>
      <c r="F63" s="481"/>
      <c r="G63" s="482"/>
      <c r="H63" s="483"/>
      <c r="I63" s="484"/>
      <c r="J63" s="480"/>
      <c r="K63" s="447"/>
    </row>
    <row r="64" spans="1:14" x14ac:dyDescent="0.3">
      <c r="A64" s="208" t="s">
        <v>210</v>
      </c>
      <c r="B64" s="208"/>
      <c r="C64" s="208"/>
      <c r="D64" s="208"/>
      <c r="E64" s="208"/>
      <c r="F64" s="208"/>
      <c r="G64" s="208"/>
      <c r="H64" s="208"/>
      <c r="I64" s="485"/>
      <c r="J64" s="485"/>
      <c r="K64" s="486"/>
    </row>
    <row r="65" spans="5:10" ht="12.75" customHeight="1" x14ac:dyDescent="0.3">
      <c r="I65" s="55"/>
    </row>
    <row r="66" spans="5:10" ht="12.75" customHeight="1" x14ac:dyDescent="0.3">
      <c r="I66" s="55"/>
      <c r="J66" s="55"/>
    </row>
    <row r="68" spans="5:10" x14ac:dyDescent="0.3">
      <c r="E68" s="55"/>
      <c r="J68" s="55"/>
    </row>
  </sheetData>
  <mergeCells count="2">
    <mergeCell ref="B8:C8"/>
    <mergeCell ref="G8:H8"/>
  </mergeCells>
  <pageMargins left="0.59055118110236227" right="0.11811023622047245" top="0.43307086614173229" bottom="0.43307086614173229" header="0.43307086614173229" footer="0.43307086614173229"/>
  <pageSetup paperSize="9" scale="82" orientation="portrait" r:id="rId1"/>
  <headerFooter alignWithMargins="0"/>
  <ignoredErrors>
    <ignoredError sqref="K61 F61" 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83C39-961B-4A10-BCA8-278044CC3C5E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161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162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183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32" t="s">
        <v>121</v>
      </c>
      <c r="F9" s="433"/>
      <c r="G9" s="433"/>
      <c r="H9" s="434"/>
      <c r="I9" s="347"/>
      <c r="K9" s="76"/>
      <c r="L9" s="9"/>
      <c r="N9" s="432" t="s">
        <v>121</v>
      </c>
      <c r="O9" s="433"/>
      <c r="P9" s="433"/>
      <c r="Q9" s="434"/>
    </row>
    <row r="10" spans="1:17" s="18" customFormat="1" ht="15" customHeight="1" x14ac:dyDescent="0.35">
      <c r="A10" s="222" t="s">
        <v>47</v>
      </c>
      <c r="B10" s="222" t="s">
        <v>3</v>
      </c>
      <c r="C10" s="221">
        <v>42978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6FD0C-0A70-4C04-AF70-0ED912D198A8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163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164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184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32" t="s">
        <v>121</v>
      </c>
      <c r="F9" s="433"/>
      <c r="G9" s="433"/>
      <c r="H9" s="434"/>
      <c r="I9" s="347"/>
      <c r="K9" s="76"/>
      <c r="L9" s="9"/>
      <c r="N9" s="432" t="s">
        <v>121</v>
      </c>
      <c r="O9" s="433"/>
      <c r="P9" s="433"/>
      <c r="Q9" s="434"/>
    </row>
    <row r="10" spans="1:17" s="18" customFormat="1" ht="15" customHeight="1" x14ac:dyDescent="0.35">
      <c r="A10" s="222" t="s">
        <v>47</v>
      </c>
      <c r="B10" s="222" t="s">
        <v>3</v>
      </c>
      <c r="C10" s="221">
        <v>43008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6DFDD-69E3-41D6-A02F-BCB151E85293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165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166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185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32" t="s">
        <v>121</v>
      </c>
      <c r="F9" s="433"/>
      <c r="G9" s="433"/>
      <c r="H9" s="434"/>
      <c r="I9" s="347"/>
      <c r="K9" s="76"/>
      <c r="L9" s="9"/>
      <c r="N9" s="432" t="s">
        <v>121</v>
      </c>
      <c r="O9" s="433"/>
      <c r="P9" s="433"/>
      <c r="Q9" s="434"/>
    </row>
    <row r="10" spans="1:17" s="18" customFormat="1" ht="15" customHeight="1" x14ac:dyDescent="0.35">
      <c r="A10" s="222" t="s">
        <v>47</v>
      </c>
      <c r="B10" s="222" t="s">
        <v>3</v>
      </c>
      <c r="C10" s="221">
        <v>43039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174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95C00-CF92-4BE3-BF35-13AF52907BE2}">
  <sheetPr>
    <pageSetUpPr fitToPage="1"/>
  </sheetPr>
  <dimension ref="A1:Q60"/>
  <sheetViews>
    <sheetView zoomScaleNormal="100" workbookViewId="0">
      <selection activeCell="H1" sqref="H1"/>
    </sheetView>
  </sheetViews>
  <sheetFormatPr baseColWidth="10" defaultColWidth="11.453125" defaultRowHeight="13" x14ac:dyDescent="0.3"/>
  <cols>
    <col min="1" max="1" width="5.26953125" style="1" customWidth="1"/>
    <col min="2" max="2" width="22.1796875" style="1" customWidth="1"/>
    <col min="3" max="3" width="10.1796875" style="1" customWidth="1"/>
    <col min="4" max="4" width="14.81640625" style="1" bestFit="1" customWidth="1"/>
    <col min="5" max="5" width="9" style="1" bestFit="1" customWidth="1"/>
    <col min="6" max="8" width="6.7265625" style="1" customWidth="1"/>
    <col min="9" max="9" width="4.7265625" style="141" customWidth="1"/>
    <col min="10" max="10" width="5.26953125" style="1" bestFit="1" customWidth="1"/>
    <col min="11" max="11" width="22.1796875" style="1" customWidth="1"/>
    <col min="12" max="12" width="10.1796875" style="1" customWidth="1"/>
    <col min="13" max="13" width="14.81640625" style="6" bestFit="1" customWidth="1"/>
    <col min="14" max="14" width="9" style="1" bestFit="1" customWidth="1"/>
    <col min="15" max="17" width="6.7265625" style="1" customWidth="1"/>
    <col min="18" max="16384" width="11.453125" style="1"/>
  </cols>
  <sheetData>
    <row r="1" spans="1:17" ht="33" customHeight="1" x14ac:dyDescent="0.35">
      <c r="A1" s="70"/>
      <c r="B1" s="71"/>
      <c r="C1" s="72"/>
      <c r="D1" s="71"/>
      <c r="J1" s="70"/>
      <c r="K1" s="71"/>
      <c r="L1" s="72"/>
      <c r="M1" s="73"/>
    </row>
    <row r="2" spans="1:17" ht="14.15" customHeight="1" x14ac:dyDescent="0.35">
      <c r="A2" s="70"/>
      <c r="B2" s="71"/>
      <c r="C2" s="3"/>
      <c r="D2" s="2"/>
      <c r="K2" s="71"/>
      <c r="L2" s="3"/>
      <c r="M2" s="4"/>
    </row>
    <row r="3" spans="1:17" ht="26.25" customHeight="1" x14ac:dyDescent="0.3">
      <c r="A3" s="70"/>
      <c r="B3" s="72" t="s">
        <v>0</v>
      </c>
      <c r="C3" s="3"/>
      <c r="D3" s="3"/>
      <c r="K3" s="72" t="s">
        <v>0</v>
      </c>
      <c r="L3" s="3"/>
      <c r="M3" s="4"/>
    </row>
    <row r="4" spans="1:17" ht="15" customHeight="1" x14ac:dyDescent="0.35">
      <c r="A4" s="74" t="s">
        <v>1</v>
      </c>
      <c r="C4" s="5"/>
      <c r="D4" s="5"/>
      <c r="H4" s="97"/>
      <c r="I4" s="348"/>
      <c r="K4" s="74"/>
      <c r="Q4" s="97" t="s">
        <v>167</v>
      </c>
    </row>
    <row r="5" spans="1:17" ht="15" customHeight="1" x14ac:dyDescent="0.35">
      <c r="A5" s="74" t="s">
        <v>2</v>
      </c>
      <c r="C5" s="5"/>
      <c r="D5" s="5"/>
      <c r="H5" s="97"/>
      <c r="I5" s="348"/>
      <c r="K5" s="74"/>
      <c r="Q5" s="97" t="s">
        <v>168</v>
      </c>
    </row>
    <row r="6" spans="1:17" ht="3" customHeight="1" x14ac:dyDescent="0.3">
      <c r="A6" s="72"/>
      <c r="C6" s="3"/>
      <c r="D6" s="3"/>
      <c r="K6" s="72"/>
      <c r="L6" s="3"/>
      <c r="M6" s="4"/>
    </row>
    <row r="7" spans="1:17" ht="14.25" customHeight="1" x14ac:dyDescent="0.35">
      <c r="A7" s="76" t="s">
        <v>186</v>
      </c>
      <c r="C7" s="3"/>
      <c r="D7" s="7"/>
      <c r="K7" s="76"/>
      <c r="L7" s="9"/>
      <c r="M7" s="8"/>
    </row>
    <row r="8" spans="1:17" ht="14.25" customHeight="1" x14ac:dyDescent="0.35">
      <c r="A8" s="70"/>
      <c r="B8" s="76"/>
      <c r="C8" s="3"/>
      <c r="D8" s="7"/>
      <c r="K8" s="76"/>
      <c r="L8" s="9"/>
      <c r="M8" s="8"/>
    </row>
    <row r="9" spans="1:17" ht="14.25" customHeight="1" x14ac:dyDescent="0.35">
      <c r="A9" s="77"/>
      <c r="B9" s="76"/>
      <c r="C9" s="3"/>
      <c r="E9" s="432" t="s">
        <v>121</v>
      </c>
      <c r="F9" s="433"/>
      <c r="G9" s="433"/>
      <c r="H9" s="434"/>
      <c r="I9" s="347"/>
      <c r="K9" s="76"/>
      <c r="L9" s="9"/>
      <c r="N9" s="432" t="s">
        <v>121</v>
      </c>
      <c r="O9" s="433"/>
      <c r="P9" s="433"/>
      <c r="Q9" s="434"/>
    </row>
    <row r="10" spans="1:17" s="18" customFormat="1" ht="15" customHeight="1" x14ac:dyDescent="0.35">
      <c r="A10" s="222" t="s">
        <v>47</v>
      </c>
      <c r="B10" s="222" t="s">
        <v>3</v>
      </c>
      <c r="C10" s="221">
        <v>43069</v>
      </c>
      <c r="D10" s="223" t="s">
        <v>120</v>
      </c>
      <c r="E10" s="249" t="s">
        <v>118</v>
      </c>
      <c r="F10" s="243" t="s">
        <v>115</v>
      </c>
      <c r="G10" s="244" t="s">
        <v>116</v>
      </c>
      <c r="H10" s="245" t="s">
        <v>117</v>
      </c>
      <c r="I10" s="349"/>
      <c r="J10" s="224" t="s">
        <v>47</v>
      </c>
      <c r="K10" s="225" t="s">
        <v>3</v>
      </c>
      <c r="L10" s="222" t="s">
        <v>75</v>
      </c>
      <c r="M10" s="223" t="s">
        <v>120</v>
      </c>
      <c r="N10" s="249" t="s">
        <v>118</v>
      </c>
      <c r="O10" s="243" t="s">
        <v>115</v>
      </c>
      <c r="P10" s="244" t="s">
        <v>116</v>
      </c>
      <c r="Q10" s="245" t="s">
        <v>117</v>
      </c>
    </row>
    <row r="11" spans="1:17" ht="14.5" x14ac:dyDescent="0.35">
      <c r="A11" s="78">
        <v>1</v>
      </c>
      <c r="B11" s="83"/>
      <c r="C11" s="80"/>
      <c r="D11" s="81"/>
      <c r="E11" s="86"/>
      <c r="F11" s="86"/>
      <c r="G11" s="86"/>
      <c r="H11" s="86"/>
      <c r="I11" s="350"/>
      <c r="J11" s="82">
        <v>1</v>
      </c>
      <c r="K11" s="83"/>
      <c r="L11" s="84"/>
      <c r="M11" s="81"/>
      <c r="N11" s="86"/>
      <c r="O11" s="86"/>
      <c r="P11" s="86"/>
      <c r="Q11" s="86"/>
    </row>
    <row r="12" spans="1:17" ht="14.5" x14ac:dyDescent="0.35">
      <c r="A12" s="78">
        <v>2</v>
      </c>
      <c r="B12" s="84"/>
      <c r="C12" s="80"/>
      <c r="D12" s="81"/>
      <c r="E12" s="86"/>
      <c r="F12" s="86"/>
      <c r="G12" s="86"/>
      <c r="H12" s="86"/>
      <c r="I12" s="350"/>
      <c r="J12" s="82">
        <v>2</v>
      </c>
      <c r="K12" s="83"/>
      <c r="L12" s="84"/>
      <c r="M12" s="81"/>
      <c r="N12" s="86"/>
      <c r="O12" s="86"/>
      <c r="P12" s="86"/>
      <c r="Q12" s="86"/>
    </row>
    <row r="13" spans="1:17" ht="14.5" x14ac:dyDescent="0.35">
      <c r="A13" s="78">
        <v>3</v>
      </c>
      <c r="B13" s="83"/>
      <c r="C13" s="80"/>
      <c r="D13" s="81"/>
      <c r="E13" s="86"/>
      <c r="F13" s="86"/>
      <c r="G13" s="86"/>
      <c r="H13" s="86"/>
      <c r="I13" s="350"/>
      <c r="J13" s="82">
        <v>3</v>
      </c>
      <c r="K13" s="83"/>
      <c r="L13" s="84"/>
      <c r="M13" s="81"/>
      <c r="N13" s="86"/>
      <c r="O13" s="86"/>
      <c r="P13" s="86"/>
      <c r="Q13" s="86"/>
    </row>
    <row r="14" spans="1:17" ht="14.5" x14ac:dyDescent="0.35">
      <c r="A14" s="78">
        <v>4</v>
      </c>
      <c r="B14" s="79"/>
      <c r="C14" s="80"/>
      <c r="D14" s="81"/>
      <c r="E14" s="86"/>
      <c r="F14" s="86"/>
      <c r="G14" s="86"/>
      <c r="H14" s="86"/>
      <c r="I14" s="350"/>
      <c r="J14" s="82">
        <v>4</v>
      </c>
      <c r="K14" s="84"/>
      <c r="L14" s="80"/>
      <c r="M14" s="81"/>
      <c r="N14" s="86"/>
      <c r="O14" s="86"/>
      <c r="P14" s="86"/>
      <c r="Q14" s="86"/>
    </row>
    <row r="15" spans="1:17" ht="14.5" x14ac:dyDescent="0.35">
      <c r="A15" s="78">
        <v>5</v>
      </c>
      <c r="B15" s="84"/>
      <c r="C15" s="80"/>
      <c r="D15" s="81"/>
      <c r="E15" s="86"/>
      <c r="F15" s="86"/>
      <c r="G15" s="86"/>
      <c r="H15" s="86"/>
      <c r="I15" s="350"/>
      <c r="J15" s="82">
        <v>5</v>
      </c>
      <c r="K15" s="84"/>
      <c r="L15" s="84"/>
      <c r="M15" s="81"/>
      <c r="N15" s="86"/>
      <c r="O15" s="86"/>
      <c r="P15" s="86"/>
      <c r="Q15" s="86"/>
    </row>
    <row r="16" spans="1:17" ht="14.5" x14ac:dyDescent="0.35">
      <c r="A16" s="78">
        <v>6</v>
      </c>
      <c r="B16" s="85"/>
      <c r="C16" s="80"/>
      <c r="D16" s="81"/>
      <c r="E16" s="86"/>
      <c r="F16" s="86"/>
      <c r="G16" s="86"/>
      <c r="H16" s="86"/>
      <c r="I16" s="350"/>
      <c r="J16" s="82">
        <v>6</v>
      </c>
      <c r="K16" s="84"/>
      <c r="L16" s="84"/>
      <c r="M16" s="81"/>
      <c r="N16" s="86"/>
      <c r="O16" s="86"/>
      <c r="P16" s="86"/>
      <c r="Q16" s="86"/>
    </row>
    <row r="17" spans="1:17" ht="14.5" x14ac:dyDescent="0.35">
      <c r="A17" s="78">
        <v>7</v>
      </c>
      <c r="B17" s="83"/>
      <c r="C17" s="80"/>
      <c r="D17" s="81"/>
      <c r="E17" s="86"/>
      <c r="F17" s="86"/>
      <c r="G17" s="86"/>
      <c r="H17" s="86"/>
      <c r="I17" s="350"/>
      <c r="J17" s="82">
        <v>7</v>
      </c>
      <c r="K17" s="83"/>
      <c r="L17" s="84"/>
      <c r="M17" s="81"/>
      <c r="N17" s="86"/>
      <c r="O17" s="86"/>
      <c r="P17" s="86"/>
      <c r="Q17" s="86"/>
    </row>
    <row r="18" spans="1:17" ht="14.5" x14ac:dyDescent="0.35">
      <c r="A18" s="78">
        <v>8</v>
      </c>
      <c r="B18" s="79"/>
      <c r="C18" s="80"/>
      <c r="D18" s="81"/>
      <c r="E18" s="86"/>
      <c r="F18" s="86"/>
      <c r="G18" s="86"/>
      <c r="H18" s="86"/>
      <c r="I18" s="350"/>
      <c r="J18" s="82">
        <v>8</v>
      </c>
      <c r="K18" s="83"/>
      <c r="L18" s="84"/>
      <c r="M18" s="81"/>
      <c r="N18" s="86"/>
      <c r="O18" s="86"/>
      <c r="P18" s="86"/>
      <c r="Q18" s="86"/>
    </row>
    <row r="19" spans="1:17" ht="14.5" x14ac:dyDescent="0.35">
      <c r="A19" s="78">
        <v>9</v>
      </c>
      <c r="B19" s="85"/>
      <c r="C19" s="80"/>
      <c r="D19" s="81"/>
      <c r="E19" s="86"/>
      <c r="F19" s="86"/>
      <c r="G19" s="86"/>
      <c r="H19" s="86"/>
      <c r="I19" s="350"/>
      <c r="J19" s="82">
        <v>9</v>
      </c>
      <c r="K19" s="83"/>
      <c r="L19" s="84"/>
      <c r="M19" s="81"/>
      <c r="N19" s="86"/>
      <c r="O19" s="86"/>
      <c r="P19" s="86"/>
      <c r="Q19" s="86"/>
    </row>
    <row r="20" spans="1:17" ht="14.5" x14ac:dyDescent="0.35">
      <c r="A20" s="78">
        <v>10</v>
      </c>
      <c r="B20" s="83"/>
      <c r="C20" s="80"/>
      <c r="D20" s="81"/>
      <c r="E20" s="86"/>
      <c r="F20" s="86"/>
      <c r="G20" s="86"/>
      <c r="H20" s="86"/>
      <c r="I20" s="350"/>
      <c r="J20" s="82">
        <v>10</v>
      </c>
      <c r="K20" s="83"/>
      <c r="L20" s="84"/>
      <c r="M20" s="81"/>
      <c r="N20" s="86"/>
      <c r="O20" s="86"/>
      <c r="P20" s="86"/>
      <c r="Q20" s="86"/>
    </row>
    <row r="21" spans="1:17" ht="14.5" x14ac:dyDescent="0.35">
      <c r="A21" s="78">
        <v>11</v>
      </c>
      <c r="B21" s="83"/>
      <c r="C21" s="80"/>
      <c r="D21" s="81"/>
      <c r="E21" s="86"/>
      <c r="F21" s="86"/>
      <c r="G21" s="86"/>
      <c r="H21" s="86"/>
      <c r="I21" s="350"/>
      <c r="J21" s="82">
        <v>11</v>
      </c>
      <c r="K21" s="84"/>
      <c r="L21" s="84"/>
      <c r="M21" s="81"/>
      <c r="N21" s="86"/>
      <c r="O21" s="86"/>
      <c r="P21" s="86"/>
      <c r="Q21" s="86"/>
    </row>
    <row r="22" spans="1:17" ht="14.5" x14ac:dyDescent="0.35">
      <c r="A22" s="78">
        <v>12</v>
      </c>
      <c r="B22" s="83"/>
      <c r="C22" s="80"/>
      <c r="D22" s="81"/>
      <c r="E22" s="86"/>
      <c r="F22" s="86"/>
      <c r="G22" s="86"/>
      <c r="H22" s="86"/>
      <c r="I22" s="350"/>
      <c r="J22" s="82">
        <v>12</v>
      </c>
      <c r="K22" s="83"/>
      <c r="L22" s="84"/>
      <c r="M22" s="81"/>
      <c r="N22" s="86"/>
      <c r="O22" s="86"/>
      <c r="P22" s="86"/>
      <c r="Q22" s="86"/>
    </row>
    <row r="23" spans="1:17" ht="14.5" x14ac:dyDescent="0.35">
      <c r="A23" s="78">
        <v>13</v>
      </c>
      <c r="B23" s="83"/>
      <c r="C23" s="80"/>
      <c r="D23" s="81"/>
      <c r="E23" s="86"/>
      <c r="F23" s="86"/>
      <c r="G23" s="86"/>
      <c r="H23" s="86"/>
      <c r="I23" s="350"/>
      <c r="J23" s="82">
        <v>13</v>
      </c>
      <c r="K23" s="84"/>
      <c r="L23" s="84"/>
      <c r="M23" s="81"/>
      <c r="N23" s="86"/>
      <c r="O23" s="86"/>
      <c r="P23" s="86"/>
      <c r="Q23" s="86"/>
    </row>
    <row r="24" spans="1:17" ht="14.5" x14ac:dyDescent="0.35">
      <c r="A24" s="78">
        <v>14</v>
      </c>
      <c r="B24" s="83"/>
      <c r="C24" s="80"/>
      <c r="D24" s="81"/>
      <c r="E24" s="86"/>
      <c r="F24" s="86"/>
      <c r="G24" s="86"/>
      <c r="H24" s="86"/>
      <c r="I24" s="350"/>
      <c r="J24" s="82">
        <v>14</v>
      </c>
      <c r="K24" s="84"/>
      <c r="L24" s="84"/>
      <c r="M24" s="81"/>
      <c r="N24" s="86"/>
      <c r="O24" s="86"/>
      <c r="P24" s="86"/>
      <c r="Q24" s="86"/>
    </row>
    <row r="25" spans="1:17" ht="14.5" x14ac:dyDescent="0.35">
      <c r="A25" s="78">
        <v>15</v>
      </c>
      <c r="B25" s="83"/>
      <c r="C25" s="80"/>
      <c r="D25" s="81"/>
      <c r="E25" s="86"/>
      <c r="F25" s="86"/>
      <c r="G25" s="86"/>
      <c r="H25" s="86"/>
      <c r="I25" s="350"/>
      <c r="J25" s="82">
        <v>15</v>
      </c>
      <c r="K25" s="84"/>
      <c r="L25" s="84"/>
      <c r="M25" s="81"/>
      <c r="N25" s="86"/>
      <c r="O25" s="86"/>
      <c r="P25" s="86"/>
      <c r="Q25" s="86"/>
    </row>
    <row r="26" spans="1:17" ht="14.5" x14ac:dyDescent="0.35">
      <c r="A26" s="78">
        <v>16</v>
      </c>
      <c r="B26" s="85"/>
      <c r="C26" s="80"/>
      <c r="D26" s="81"/>
      <c r="E26" s="86"/>
      <c r="F26" s="86"/>
      <c r="G26" s="86"/>
      <c r="H26" s="86"/>
      <c r="I26" s="350"/>
      <c r="J26" s="82">
        <v>16</v>
      </c>
      <c r="K26" s="83"/>
      <c r="L26" s="84"/>
      <c r="M26" s="81"/>
      <c r="N26" s="86"/>
      <c r="O26" s="86"/>
      <c r="P26" s="86"/>
      <c r="Q26" s="86"/>
    </row>
    <row r="27" spans="1:17" ht="14.5" x14ac:dyDescent="0.35">
      <c r="A27" s="78">
        <v>17</v>
      </c>
      <c r="B27" s="84"/>
      <c r="C27" s="80"/>
      <c r="D27" s="81"/>
      <c r="E27" s="86"/>
      <c r="F27" s="86"/>
      <c r="G27" s="86"/>
      <c r="H27" s="86"/>
      <c r="I27" s="350"/>
      <c r="J27" s="82">
        <v>17</v>
      </c>
      <c r="K27" s="79"/>
      <c r="L27" s="84"/>
      <c r="M27" s="81"/>
      <c r="N27" s="86"/>
      <c r="O27" s="86"/>
      <c r="P27" s="86"/>
      <c r="Q27" s="86"/>
    </row>
    <row r="28" spans="1:17" ht="14.5" x14ac:dyDescent="0.35">
      <c r="A28" s="78">
        <v>18</v>
      </c>
      <c r="B28" s="84"/>
      <c r="C28" s="80"/>
      <c r="D28" s="81"/>
      <c r="E28" s="86"/>
      <c r="F28" s="86"/>
      <c r="G28" s="86"/>
      <c r="H28" s="86"/>
      <c r="I28" s="350"/>
      <c r="J28" s="82">
        <v>18</v>
      </c>
      <c r="K28" s="83"/>
      <c r="L28" s="84"/>
      <c r="M28" s="81"/>
      <c r="N28" s="86"/>
      <c r="O28" s="86"/>
      <c r="P28" s="86"/>
      <c r="Q28" s="86"/>
    </row>
    <row r="29" spans="1:17" ht="14.5" x14ac:dyDescent="0.35">
      <c r="A29" s="78">
        <v>19</v>
      </c>
      <c r="B29" s="79"/>
      <c r="C29" s="80"/>
      <c r="D29" s="81"/>
      <c r="E29" s="86"/>
      <c r="F29" s="86"/>
      <c r="G29" s="86"/>
      <c r="H29" s="86"/>
      <c r="I29" s="350"/>
      <c r="J29" s="82">
        <v>19</v>
      </c>
      <c r="K29" s="83"/>
      <c r="L29" s="84"/>
      <c r="M29" s="81"/>
      <c r="N29" s="86"/>
      <c r="O29" s="86"/>
      <c r="P29" s="86"/>
      <c r="Q29" s="86"/>
    </row>
    <row r="30" spans="1:17" ht="14.5" x14ac:dyDescent="0.35">
      <c r="A30" s="78">
        <v>20</v>
      </c>
      <c r="B30" s="83"/>
      <c r="C30" s="80"/>
      <c r="D30" s="81"/>
      <c r="E30" s="86"/>
      <c r="F30" s="86"/>
      <c r="G30" s="86"/>
      <c r="H30" s="86"/>
      <c r="I30" s="350"/>
      <c r="J30" s="82">
        <v>20</v>
      </c>
      <c r="K30" s="83"/>
      <c r="L30" s="84"/>
      <c r="M30" s="81"/>
      <c r="N30" s="86"/>
      <c r="O30" s="86"/>
      <c r="P30" s="86"/>
      <c r="Q30" s="86"/>
    </row>
    <row r="31" spans="1:17" ht="14.5" x14ac:dyDescent="0.35">
      <c r="A31" s="78">
        <v>21</v>
      </c>
      <c r="B31" s="83"/>
      <c r="C31" s="80"/>
      <c r="D31" s="81"/>
      <c r="E31" s="86"/>
      <c r="F31" s="86"/>
      <c r="G31" s="86"/>
      <c r="H31" s="86"/>
      <c r="I31" s="350"/>
      <c r="J31" s="82">
        <v>21</v>
      </c>
      <c r="K31" s="83"/>
      <c r="L31" s="84"/>
      <c r="M31" s="81"/>
      <c r="N31" s="86"/>
      <c r="O31" s="86"/>
      <c r="P31" s="86"/>
      <c r="Q31" s="86"/>
    </row>
    <row r="32" spans="1:17" ht="14.5" x14ac:dyDescent="0.35">
      <c r="A32" s="78">
        <v>22</v>
      </c>
      <c r="B32" s="84"/>
      <c r="C32" s="80"/>
      <c r="D32" s="81"/>
      <c r="E32" s="86"/>
      <c r="F32" s="86"/>
      <c r="G32" s="86"/>
      <c r="H32" s="86"/>
      <c r="I32" s="350"/>
      <c r="J32" s="82">
        <v>22</v>
      </c>
      <c r="K32" s="84"/>
      <c r="L32" s="84"/>
      <c r="M32" s="81"/>
      <c r="N32" s="86"/>
      <c r="O32" s="86"/>
      <c r="P32" s="86"/>
      <c r="Q32" s="86"/>
    </row>
    <row r="33" spans="1:17" ht="14.5" x14ac:dyDescent="0.35">
      <c r="A33" s="78">
        <v>23</v>
      </c>
      <c r="B33" s="79"/>
      <c r="C33" s="80"/>
      <c r="D33" s="81"/>
      <c r="E33" s="86"/>
      <c r="F33" s="86"/>
      <c r="G33" s="86"/>
      <c r="H33" s="86"/>
      <c r="I33" s="350"/>
      <c r="J33" s="82">
        <v>23</v>
      </c>
      <c r="K33" s="83"/>
      <c r="L33" s="84"/>
      <c r="M33" s="81"/>
      <c r="N33" s="86"/>
      <c r="O33" s="86"/>
      <c r="P33" s="86"/>
      <c r="Q33" s="86"/>
    </row>
    <row r="34" spans="1:17" ht="14.5" x14ac:dyDescent="0.35">
      <c r="A34" s="78">
        <v>24</v>
      </c>
      <c r="B34" s="79"/>
      <c r="C34" s="80"/>
      <c r="D34" s="81"/>
      <c r="E34" s="86"/>
      <c r="F34" s="86"/>
      <c r="G34" s="86"/>
      <c r="H34" s="86"/>
      <c r="I34" s="350"/>
      <c r="J34" s="82">
        <v>24</v>
      </c>
      <c r="K34" s="83"/>
      <c r="L34" s="84"/>
      <c r="M34" s="81"/>
      <c r="N34" s="86"/>
      <c r="O34" s="86"/>
      <c r="P34" s="86"/>
      <c r="Q34" s="86"/>
    </row>
    <row r="35" spans="1:17" ht="14.5" x14ac:dyDescent="0.35">
      <c r="A35" s="78">
        <v>25</v>
      </c>
      <c r="B35" s="83"/>
      <c r="C35" s="80"/>
      <c r="D35" s="81"/>
      <c r="E35" s="86"/>
      <c r="F35" s="86"/>
      <c r="G35" s="86"/>
      <c r="H35" s="86"/>
      <c r="I35" s="350"/>
      <c r="J35" s="82">
        <v>25</v>
      </c>
      <c r="K35" s="79"/>
      <c r="L35" s="84"/>
      <c r="M35" s="81"/>
      <c r="N35" s="86"/>
      <c r="O35" s="86"/>
      <c r="P35" s="86"/>
      <c r="Q35" s="86"/>
    </row>
    <row r="36" spans="1:17" ht="14.5" x14ac:dyDescent="0.35">
      <c r="A36" s="78">
        <v>26</v>
      </c>
      <c r="B36" s="83"/>
      <c r="C36" s="80"/>
      <c r="D36" s="81"/>
      <c r="E36" s="86"/>
      <c r="F36" s="86"/>
      <c r="G36" s="86"/>
      <c r="H36" s="86"/>
      <c r="I36" s="350"/>
      <c r="J36" s="82">
        <v>26</v>
      </c>
      <c r="K36" s="79"/>
      <c r="L36" s="84"/>
      <c r="M36" s="81"/>
      <c r="N36" s="86"/>
      <c r="O36" s="86"/>
      <c r="P36" s="86"/>
      <c r="Q36" s="86"/>
    </row>
    <row r="37" spans="1:17" ht="14.5" x14ac:dyDescent="0.35">
      <c r="A37" s="78">
        <v>27</v>
      </c>
      <c r="B37" s="83"/>
      <c r="C37" s="80"/>
      <c r="D37" s="81"/>
      <c r="E37" s="86"/>
      <c r="F37" s="86"/>
      <c r="G37" s="86"/>
      <c r="H37" s="86"/>
      <c r="I37" s="350"/>
      <c r="J37" s="82">
        <v>27</v>
      </c>
      <c r="K37" s="84"/>
      <c r="L37" s="84"/>
      <c r="M37" s="81"/>
      <c r="N37" s="86"/>
      <c r="O37" s="86"/>
      <c r="P37" s="86"/>
      <c r="Q37" s="86"/>
    </row>
    <row r="38" spans="1:17" ht="14.5" x14ac:dyDescent="0.35">
      <c r="A38" s="78">
        <v>28</v>
      </c>
      <c r="B38" s="79"/>
      <c r="C38" s="80"/>
      <c r="D38" s="81"/>
      <c r="E38" s="86"/>
      <c r="F38" s="86"/>
      <c r="G38" s="86"/>
      <c r="H38" s="86"/>
      <c r="I38" s="350"/>
      <c r="J38" s="82">
        <v>28</v>
      </c>
      <c r="K38" s="83"/>
      <c r="L38" s="84"/>
      <c r="M38" s="81"/>
      <c r="N38" s="86"/>
      <c r="O38" s="86"/>
      <c r="P38" s="86"/>
      <c r="Q38" s="86"/>
    </row>
    <row r="39" spans="1:17" ht="14.5" x14ac:dyDescent="0.35">
      <c r="A39" s="78">
        <v>29</v>
      </c>
      <c r="B39" s="84"/>
      <c r="C39" s="80"/>
      <c r="D39" s="81"/>
      <c r="E39" s="86"/>
      <c r="F39" s="86"/>
      <c r="G39" s="86"/>
      <c r="H39" s="86"/>
      <c r="I39" s="350"/>
      <c r="J39" s="82">
        <v>29</v>
      </c>
      <c r="K39" s="84"/>
      <c r="L39" s="84"/>
      <c r="M39" s="81"/>
      <c r="N39" s="86"/>
      <c r="O39" s="86"/>
      <c r="P39" s="86"/>
      <c r="Q39" s="86"/>
    </row>
    <row r="40" spans="1:17" ht="14.5" x14ac:dyDescent="0.35">
      <c r="A40" s="78">
        <v>30</v>
      </c>
      <c r="B40" s="84"/>
      <c r="C40" s="80"/>
      <c r="D40" s="81"/>
      <c r="E40" s="86"/>
      <c r="F40" s="86"/>
      <c r="G40" s="86"/>
      <c r="H40" s="86"/>
      <c r="I40" s="350"/>
      <c r="J40" s="82">
        <v>30</v>
      </c>
      <c r="K40" s="79"/>
      <c r="L40" s="84"/>
      <c r="M40" s="81"/>
      <c r="N40" s="86"/>
      <c r="O40" s="86"/>
      <c r="P40" s="86"/>
      <c r="Q40" s="86"/>
    </row>
    <row r="41" spans="1:17" ht="14.5" x14ac:dyDescent="0.35">
      <c r="A41" s="78">
        <v>31</v>
      </c>
      <c r="B41" s="84"/>
      <c r="C41" s="80"/>
      <c r="D41" s="81"/>
      <c r="E41" s="86"/>
      <c r="F41" s="86"/>
      <c r="G41" s="86"/>
      <c r="H41" s="86"/>
      <c r="I41" s="350"/>
      <c r="J41" s="82">
        <v>31</v>
      </c>
      <c r="K41" s="79"/>
      <c r="L41" s="84"/>
      <c r="M41" s="81"/>
      <c r="N41" s="86"/>
      <c r="O41" s="86"/>
      <c r="P41" s="86"/>
      <c r="Q41" s="86"/>
    </row>
    <row r="42" spans="1:17" ht="14.5" x14ac:dyDescent="0.35">
      <c r="A42" s="78">
        <v>32</v>
      </c>
      <c r="B42" s="83"/>
      <c r="C42" s="80"/>
      <c r="D42" s="81"/>
      <c r="E42" s="86"/>
      <c r="F42" s="86"/>
      <c r="G42" s="86"/>
      <c r="H42" s="86"/>
      <c r="I42" s="350"/>
      <c r="J42" s="82">
        <v>32</v>
      </c>
      <c r="K42" s="83"/>
      <c r="L42" s="84"/>
      <c r="M42" s="81"/>
      <c r="N42" s="86"/>
      <c r="O42" s="86"/>
      <c r="P42" s="86"/>
      <c r="Q42" s="86"/>
    </row>
    <row r="43" spans="1:17" ht="14.5" x14ac:dyDescent="0.35">
      <c r="A43" s="78">
        <v>33</v>
      </c>
      <c r="B43" s="84"/>
      <c r="C43" s="80"/>
      <c r="D43" s="81"/>
      <c r="E43" s="86"/>
      <c r="F43" s="86"/>
      <c r="G43" s="86"/>
      <c r="H43" s="86"/>
      <c r="I43" s="350"/>
      <c r="J43" s="82">
        <v>33</v>
      </c>
      <c r="K43" s="79"/>
      <c r="L43" s="84"/>
      <c r="M43" s="81"/>
      <c r="N43" s="86"/>
      <c r="O43" s="86"/>
      <c r="P43" s="86"/>
      <c r="Q43" s="86"/>
    </row>
    <row r="44" spans="1:17" ht="14.5" x14ac:dyDescent="0.35">
      <c r="A44" s="78">
        <v>34</v>
      </c>
      <c r="B44" s="83"/>
      <c r="C44" s="80"/>
      <c r="D44" s="81"/>
      <c r="E44" s="86"/>
      <c r="F44" s="86"/>
      <c r="G44" s="86"/>
      <c r="H44" s="86"/>
      <c r="I44" s="350"/>
      <c r="J44" s="82">
        <v>34</v>
      </c>
      <c r="K44" s="83"/>
      <c r="L44" s="84"/>
      <c r="M44" s="81"/>
      <c r="N44" s="86"/>
      <c r="O44" s="86"/>
      <c r="P44" s="86"/>
      <c r="Q44" s="86"/>
    </row>
    <row r="45" spans="1:17" ht="14.5" x14ac:dyDescent="0.35">
      <c r="A45" s="78">
        <v>35</v>
      </c>
      <c r="B45" s="83"/>
      <c r="C45" s="80"/>
      <c r="D45" s="81"/>
      <c r="E45" s="86"/>
      <c r="F45" s="86"/>
      <c r="G45" s="86"/>
      <c r="H45" s="86"/>
      <c r="I45" s="350"/>
      <c r="J45" s="82">
        <v>35</v>
      </c>
      <c r="K45" s="85"/>
      <c r="L45" s="84"/>
      <c r="M45" s="81"/>
      <c r="N45" s="86"/>
      <c r="O45" s="86"/>
      <c r="P45" s="86"/>
      <c r="Q45" s="86"/>
    </row>
    <row r="46" spans="1:17" ht="14.5" x14ac:dyDescent="0.35">
      <c r="A46" s="78">
        <v>36</v>
      </c>
      <c r="B46" s="83"/>
      <c r="C46" s="80"/>
      <c r="D46" s="81"/>
      <c r="E46" s="86"/>
      <c r="F46" s="86"/>
      <c r="G46" s="86"/>
      <c r="H46" s="86"/>
      <c r="I46" s="350"/>
      <c r="J46" s="82">
        <v>36</v>
      </c>
      <c r="K46" s="79"/>
      <c r="L46" s="84"/>
      <c r="M46" s="81"/>
      <c r="N46" s="86"/>
      <c r="O46" s="86"/>
      <c r="P46" s="86"/>
      <c r="Q46" s="86"/>
    </row>
    <row r="47" spans="1:17" ht="14.5" x14ac:dyDescent="0.35">
      <c r="A47" s="78">
        <v>37</v>
      </c>
      <c r="B47" s="84"/>
      <c r="C47" s="80"/>
      <c r="D47" s="81"/>
      <c r="E47" s="86"/>
      <c r="F47" s="86"/>
      <c r="G47" s="86"/>
      <c r="H47" s="86"/>
      <c r="I47" s="350"/>
      <c r="J47" s="82">
        <v>37</v>
      </c>
      <c r="K47" s="84"/>
      <c r="L47" s="84"/>
      <c r="M47" s="81"/>
      <c r="N47" s="86"/>
      <c r="O47" s="86"/>
      <c r="P47" s="86"/>
      <c r="Q47" s="86"/>
    </row>
    <row r="48" spans="1:17" ht="14.5" x14ac:dyDescent="0.35">
      <c r="A48" s="78">
        <v>38</v>
      </c>
      <c r="B48" s="84"/>
      <c r="C48" s="80"/>
      <c r="D48" s="81"/>
      <c r="E48" s="86"/>
      <c r="F48" s="86"/>
      <c r="G48" s="86"/>
      <c r="H48" s="86"/>
      <c r="I48" s="350"/>
      <c r="J48" s="82">
        <v>38</v>
      </c>
      <c r="K48" s="79"/>
      <c r="L48" s="84"/>
      <c r="M48" s="81"/>
      <c r="N48" s="86"/>
      <c r="O48" s="86"/>
      <c r="P48" s="86"/>
      <c r="Q48" s="86"/>
    </row>
    <row r="49" spans="1:17" s="33" customFormat="1" ht="3" customHeight="1" x14ac:dyDescent="0.35">
      <c r="A49" s="87"/>
      <c r="B49" s="84"/>
      <c r="C49" s="80"/>
      <c r="D49" s="81">
        <v>0</v>
      </c>
      <c r="E49" s="87"/>
      <c r="F49" s="87"/>
      <c r="G49" s="87"/>
      <c r="H49" s="87"/>
      <c r="I49" s="350"/>
      <c r="J49" s="220"/>
      <c r="K49" s="84"/>
      <c r="L49" s="84"/>
      <c r="M49" s="81">
        <v>0</v>
      </c>
      <c r="N49" s="87"/>
      <c r="O49" s="87"/>
      <c r="P49" s="87"/>
      <c r="Q49" s="87"/>
    </row>
    <row r="50" spans="1:17" s="33" customFormat="1" ht="14.25" customHeight="1" x14ac:dyDescent="0.35">
      <c r="A50" s="87"/>
      <c r="B50" s="84" t="s">
        <v>32</v>
      </c>
      <c r="C50" s="80" t="s">
        <v>74</v>
      </c>
      <c r="D50" s="81" t="s">
        <v>74</v>
      </c>
      <c r="E50" s="87"/>
      <c r="F50" s="87"/>
      <c r="G50" s="87"/>
      <c r="H50" s="87"/>
      <c r="I50" s="350"/>
      <c r="J50" s="220"/>
      <c r="K50" s="84" t="s">
        <v>32</v>
      </c>
      <c r="L50" s="84" t="s">
        <v>74</v>
      </c>
      <c r="M50" s="81" t="s">
        <v>74</v>
      </c>
      <c r="N50" s="87"/>
      <c r="O50" s="87"/>
      <c r="P50" s="87"/>
      <c r="Q50" s="87"/>
    </row>
    <row r="51" spans="1:17" s="33" customFormat="1" ht="3" customHeight="1" x14ac:dyDescent="0.35">
      <c r="A51" s="87"/>
      <c r="B51" s="87"/>
      <c r="C51" s="232"/>
      <c r="D51" s="233">
        <v>0</v>
      </c>
      <c r="E51" s="87"/>
      <c r="F51" s="87"/>
      <c r="G51" s="87"/>
      <c r="H51" s="87"/>
      <c r="I51" s="350"/>
      <c r="J51" s="220"/>
      <c r="K51" s="87"/>
      <c r="L51" s="234"/>
      <c r="M51" s="233">
        <v>0</v>
      </c>
      <c r="N51" s="87"/>
      <c r="O51" s="87"/>
      <c r="P51" s="87"/>
      <c r="Q51" s="87"/>
    </row>
    <row r="52" spans="1:17" ht="21.75" customHeight="1" x14ac:dyDescent="0.3">
      <c r="A52" s="226"/>
      <c r="B52" s="227" t="s">
        <v>33</v>
      </c>
      <c r="C52" s="228">
        <f>SUM(C11:C50)</f>
        <v>0</v>
      </c>
      <c r="D52" s="229">
        <f>SUM(D11:D50)</f>
        <v>0</v>
      </c>
      <c r="E52" s="226"/>
      <c r="F52" s="242"/>
      <c r="G52" s="86"/>
      <c r="H52" s="86"/>
      <c r="I52" s="350"/>
      <c r="J52" s="230"/>
      <c r="K52" s="227" t="s">
        <v>33</v>
      </c>
      <c r="L52" s="231">
        <f>SUM(L11:L50)</f>
        <v>0</v>
      </c>
      <c r="M52" s="229">
        <v>99.999999999999986</v>
      </c>
      <c r="N52" s="226"/>
      <c r="O52" s="242"/>
      <c r="P52" s="86"/>
      <c r="Q52" s="86"/>
    </row>
    <row r="53" spans="1:17" ht="3" customHeight="1" x14ac:dyDescent="0.3">
      <c r="A53" s="208"/>
      <c r="B53" s="208"/>
      <c r="C53" s="209"/>
      <c r="D53" s="208"/>
      <c r="E53" s="208"/>
      <c r="J53" s="208"/>
      <c r="K53" s="208"/>
      <c r="L53" s="210"/>
      <c r="M53" s="211"/>
      <c r="N53" s="208"/>
    </row>
    <row r="54" spans="1:17" ht="3" customHeight="1" x14ac:dyDescent="0.3">
      <c r="A54" s="70"/>
      <c r="B54" s="70"/>
      <c r="C54" s="214"/>
      <c r="D54" s="70"/>
      <c r="E54" s="70"/>
      <c r="J54" s="70"/>
      <c r="K54" s="70"/>
      <c r="L54" s="179"/>
      <c r="M54" s="215"/>
      <c r="N54" s="70"/>
    </row>
    <row r="55" spans="1:17" x14ac:dyDescent="0.3">
      <c r="A55" s="70" t="s">
        <v>119</v>
      </c>
      <c r="B55" s="70"/>
      <c r="C55" s="70"/>
      <c r="D55" s="70"/>
      <c r="E55" s="70"/>
      <c r="J55" s="70"/>
      <c r="K55" s="70"/>
      <c r="L55" s="70"/>
      <c r="M55" s="92"/>
      <c r="N55" s="70"/>
    </row>
    <row r="56" spans="1:17" x14ac:dyDescent="0.3">
      <c r="A56" s="70" t="s">
        <v>171</v>
      </c>
      <c r="B56" s="70"/>
      <c r="C56" s="70"/>
      <c r="D56" s="70"/>
      <c r="E56" s="70"/>
      <c r="J56" s="70"/>
      <c r="K56" s="70"/>
      <c r="L56" s="70"/>
      <c r="M56" s="92"/>
      <c r="N56" s="70"/>
    </row>
    <row r="57" spans="1:17" ht="14.5" x14ac:dyDescent="0.35">
      <c r="A57" s="246" t="s">
        <v>115</v>
      </c>
      <c r="B57" s="1" t="s">
        <v>172</v>
      </c>
    </row>
    <row r="58" spans="1:17" ht="14.5" x14ac:dyDescent="0.3">
      <c r="A58" s="247" t="s">
        <v>116</v>
      </c>
      <c r="B58" s="1" t="s">
        <v>173</v>
      </c>
    </row>
    <row r="59" spans="1:17" ht="14.5" x14ac:dyDescent="0.3">
      <c r="A59" s="248" t="s">
        <v>117</v>
      </c>
      <c r="B59" s="1" t="s">
        <v>175</v>
      </c>
    </row>
    <row r="60" spans="1:17" x14ac:dyDescent="0.3">
      <c r="A60" s="70"/>
    </row>
  </sheetData>
  <mergeCells count="2">
    <mergeCell ref="E9:H9"/>
    <mergeCell ref="N9:Q9"/>
  </mergeCells>
  <pageMargins left="0.59" right="0.12" top="0.43" bottom="0.43" header="0.43" footer="0.43"/>
  <pageSetup paperSize="9" scale="6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120E-8ADF-40BF-8B24-F123D2C15A5C}">
  <dimension ref="B3:Q21"/>
  <sheetViews>
    <sheetView workbookViewId="0">
      <selection activeCell="C21" sqref="C21:Q21"/>
    </sheetView>
  </sheetViews>
  <sheetFormatPr baseColWidth="10" defaultColWidth="11.453125" defaultRowHeight="14.5" x14ac:dyDescent="0.35"/>
  <cols>
    <col min="1" max="1" width="11.453125" style="240"/>
    <col min="2" max="2" width="2" style="240" bestFit="1" customWidth="1"/>
    <col min="3" max="3" width="18.81640625" style="240" bestFit="1" customWidth="1"/>
    <col min="4" max="4" width="10.26953125" style="240" customWidth="1"/>
    <col min="5" max="5" width="9.26953125" style="240" bestFit="1" customWidth="1"/>
    <col min="6" max="6" width="10.54296875" style="240" bestFit="1" customWidth="1"/>
    <col min="7" max="7" width="8.1796875" style="240" bestFit="1" customWidth="1"/>
    <col min="8" max="8" width="11.453125" style="240"/>
    <col min="9" max="9" width="6.453125" style="240" bestFit="1" customWidth="1"/>
    <col min="10" max="10" width="8.1796875" bestFit="1" customWidth="1"/>
    <col min="11" max="11" width="10.26953125" style="240" bestFit="1" customWidth="1"/>
    <col min="12" max="12" width="6.453125" style="240" bestFit="1" customWidth="1"/>
    <col min="13" max="13" width="8.1796875" bestFit="1" customWidth="1"/>
    <col min="14" max="14" width="9.1796875" style="240" bestFit="1" customWidth="1"/>
    <col min="15" max="15" width="6.453125" style="240" bestFit="1" customWidth="1"/>
    <col min="16" max="16" width="8.1796875" style="240" bestFit="1" customWidth="1"/>
    <col min="17" max="16384" width="11.453125" style="240"/>
  </cols>
  <sheetData>
    <row r="3" spans="2:16" x14ac:dyDescent="0.35">
      <c r="B3" s="235"/>
      <c r="C3" s="240" t="s">
        <v>109</v>
      </c>
      <c r="D3" s="240" t="s">
        <v>110</v>
      </c>
      <c r="E3" s="240" t="s">
        <v>111</v>
      </c>
      <c r="F3" s="240" t="s">
        <v>112</v>
      </c>
      <c r="G3" s="253" t="s">
        <v>136</v>
      </c>
      <c r="H3" s="240" t="s">
        <v>124</v>
      </c>
      <c r="I3" s="240" t="s">
        <v>135</v>
      </c>
      <c r="J3" s="253" t="s">
        <v>136</v>
      </c>
      <c r="K3" s="240" t="s">
        <v>125</v>
      </c>
      <c r="L3" s="240" t="s">
        <v>135</v>
      </c>
      <c r="M3" s="253" t="s">
        <v>136</v>
      </c>
      <c r="N3" s="240" t="s">
        <v>126</v>
      </c>
      <c r="O3" s="240" t="s">
        <v>135</v>
      </c>
      <c r="P3" s="253" t="s">
        <v>136</v>
      </c>
    </row>
    <row r="4" spans="2:16" x14ac:dyDescent="0.35">
      <c r="B4" s="235">
        <v>1</v>
      </c>
      <c r="C4" s="235" t="s">
        <v>104</v>
      </c>
      <c r="D4" s="250">
        <v>19559</v>
      </c>
      <c r="E4" s="296" t="s">
        <v>105</v>
      </c>
      <c r="F4" s="235">
        <f>ROUND(SUM($D$4*E4),0)</f>
        <v>12322</v>
      </c>
      <c r="G4" s="237">
        <f>SUM(1/$D$4*F4)</f>
        <v>0.62999130834909767</v>
      </c>
      <c r="H4" s="250" t="s">
        <v>128</v>
      </c>
      <c r="I4" s="235">
        <f>ROUND(SUM($D$4*H4),0)</f>
        <v>3716</v>
      </c>
      <c r="J4" s="237">
        <f>SUM(1/$D$4*I4)</f>
        <v>0.18998926325476764</v>
      </c>
      <c r="K4" s="250" t="s">
        <v>107</v>
      </c>
      <c r="L4" s="235">
        <f>ROUND(SUM($D$4*K4),0)</f>
        <v>9388</v>
      </c>
      <c r="M4" s="237">
        <f>SUM(1/$D$4*L4)</f>
        <v>0.47998363924536019</v>
      </c>
      <c r="N4" s="250" t="s">
        <v>132</v>
      </c>
      <c r="O4" s="235">
        <f>ROUND(SUM($D$4*N4),0)</f>
        <v>6454</v>
      </c>
      <c r="P4" s="237">
        <f>SUM(1/$D$4*O4)</f>
        <v>0.32997597014162278</v>
      </c>
    </row>
    <row r="5" spans="2:16" x14ac:dyDescent="0.35">
      <c r="B5" s="235">
        <v>1</v>
      </c>
      <c r="C5" s="235" t="s">
        <v>106</v>
      </c>
      <c r="D5" s="250">
        <v>192</v>
      </c>
      <c r="E5" s="250" t="s">
        <v>127</v>
      </c>
      <c r="F5" s="235">
        <f>ROUND(SUM(D5*E5),0)</f>
        <v>94</v>
      </c>
      <c r="G5" s="237">
        <f t="shared" ref="G5:G6" si="0">SUM(1/D5*F5)</f>
        <v>0.48958333333333331</v>
      </c>
      <c r="H5" s="250" t="s">
        <v>129</v>
      </c>
      <c r="I5" s="235">
        <f>ROUND(SUM($D$5*H5),0)</f>
        <v>15</v>
      </c>
      <c r="J5" s="237">
        <f>SUM(1/$D$5*I5)</f>
        <v>7.8125E-2</v>
      </c>
      <c r="K5" s="250" t="s">
        <v>130</v>
      </c>
      <c r="L5" s="235">
        <f>ROUND(SUM($D$5*K5),0)</f>
        <v>98</v>
      </c>
      <c r="M5" s="237">
        <f>SUM(1/$D$5*L5)</f>
        <v>0.51041666666666663</v>
      </c>
      <c r="N5" s="250" t="s">
        <v>133</v>
      </c>
      <c r="O5" s="235">
        <f>ROUND(SUM($D$5*N5),0)</f>
        <v>79</v>
      </c>
      <c r="P5" s="237">
        <f>SUM(1/$D$5*O5)</f>
        <v>0.41145833333333331</v>
      </c>
    </row>
    <row r="6" spans="2:16" x14ac:dyDescent="0.35">
      <c r="B6" s="235">
        <v>2</v>
      </c>
      <c r="C6" s="235" t="s">
        <v>104</v>
      </c>
      <c r="D6" s="250">
        <v>59</v>
      </c>
      <c r="E6" s="250" t="s">
        <v>108</v>
      </c>
      <c r="F6" s="235">
        <f>ROUND(SUM(D6*E6),0)</f>
        <v>4</v>
      </c>
      <c r="G6" s="237">
        <f t="shared" si="0"/>
        <v>6.7796610169491525E-2</v>
      </c>
      <c r="H6" s="250"/>
      <c r="I6" s="235">
        <f>ROUND(SUM($D$6*H6),0)</f>
        <v>0</v>
      </c>
      <c r="J6" s="237">
        <f>SUM(1/$D$6*I6)</f>
        <v>0</v>
      </c>
      <c r="K6" s="250" t="s">
        <v>131</v>
      </c>
      <c r="L6" s="235">
        <f>ROUND(SUM($D$6*K6),0)</f>
        <v>2</v>
      </c>
      <c r="M6" s="237">
        <f>SUM(1/$D$6*L6)</f>
        <v>3.3898305084745763E-2</v>
      </c>
      <c r="N6" s="250" t="s">
        <v>134</v>
      </c>
      <c r="O6" s="235">
        <f>ROUND(SUM($D$6*N6),0)</f>
        <v>57</v>
      </c>
      <c r="P6" s="237">
        <f>SUM(1/$D$6*O6)</f>
        <v>0.96610169491525422</v>
      </c>
    </row>
    <row r="7" spans="2:16" x14ac:dyDescent="0.35">
      <c r="B7" s="235"/>
      <c r="C7" s="238" t="s">
        <v>113</v>
      </c>
      <c r="D7" s="236">
        <f>SUM(D4:D6)</f>
        <v>19810</v>
      </c>
      <c r="E7" s="295">
        <f>ROUND(SUM(100/D7*F7),0)</f>
        <v>63</v>
      </c>
      <c r="F7" s="235">
        <f>SUM(F4:F6)</f>
        <v>12420</v>
      </c>
      <c r="G7" s="235"/>
      <c r="H7" s="252">
        <f>ROUND(SUM(100/D7*I7),0)</f>
        <v>19</v>
      </c>
      <c r="I7" s="240">
        <f>SUM(I4:I6)</f>
        <v>3731</v>
      </c>
      <c r="K7" s="252">
        <f>ROUND(SUM(100/D7*L7),0)</f>
        <v>48</v>
      </c>
      <c r="L7" s="240">
        <f>SUM(L4:L6)</f>
        <v>9488</v>
      </c>
      <c r="N7" s="252">
        <f>ROUND(SUM(100/D7*O7),0)</f>
        <v>33</v>
      </c>
      <c r="O7" s="240">
        <f>SUM(O4:O6)</f>
        <v>6590</v>
      </c>
    </row>
    <row r="8" spans="2:16" x14ac:dyDescent="0.35">
      <c r="B8" s="235"/>
      <c r="C8" s="235"/>
      <c r="D8" s="236"/>
      <c r="E8" s="236"/>
      <c r="F8" s="235"/>
      <c r="G8" s="235"/>
      <c r="H8" s="235"/>
    </row>
    <row r="10" spans="2:16" x14ac:dyDescent="0.35">
      <c r="C10" s="235" t="s">
        <v>109</v>
      </c>
      <c r="D10" s="235" t="s">
        <v>110</v>
      </c>
      <c r="E10" s="235" t="s">
        <v>111</v>
      </c>
      <c r="F10" s="235" t="s">
        <v>112</v>
      </c>
      <c r="G10" s="236" t="s">
        <v>136</v>
      </c>
      <c r="H10" s="235" t="s">
        <v>124</v>
      </c>
      <c r="I10" s="235" t="s">
        <v>135</v>
      </c>
      <c r="J10" s="236" t="s">
        <v>136</v>
      </c>
      <c r="K10" s="235" t="s">
        <v>125</v>
      </c>
      <c r="L10" s="235" t="s">
        <v>135</v>
      </c>
      <c r="M10" s="236" t="s">
        <v>136</v>
      </c>
      <c r="N10" s="235" t="s">
        <v>126</v>
      </c>
      <c r="O10" s="235" t="s">
        <v>135</v>
      </c>
      <c r="P10" s="236" t="s">
        <v>136</v>
      </c>
    </row>
    <row r="11" spans="2:16" x14ac:dyDescent="0.35">
      <c r="C11" s="240" t="s">
        <v>123</v>
      </c>
      <c r="D11" s="250">
        <v>8071</v>
      </c>
      <c r="E11" s="250" t="s">
        <v>130</v>
      </c>
      <c r="F11" s="235">
        <f>ROUND(SUM(D11*E11),0)</f>
        <v>4116</v>
      </c>
      <c r="G11" s="237">
        <f>SUM(1/$D11*F11)</f>
        <v>0.50997398091934087</v>
      </c>
      <c r="H11" s="250" t="s">
        <v>139</v>
      </c>
      <c r="I11" s="235">
        <f>ROUND(SUM($D11*H11),0)</f>
        <v>1614</v>
      </c>
      <c r="J11" s="237">
        <f>SUM(1/$D11*I11)</f>
        <v>0.19997521992318176</v>
      </c>
      <c r="K11" s="250" t="s">
        <v>141</v>
      </c>
      <c r="L11" s="235">
        <f>ROUND(SUM($D11*K11),0)</f>
        <v>2744</v>
      </c>
      <c r="M11" s="237">
        <f>SUM(1/$D11*L11)</f>
        <v>0.33998265394622723</v>
      </c>
      <c r="N11" s="250" t="s">
        <v>143</v>
      </c>
      <c r="O11" s="235">
        <f>ROUND(SUM($D11*N11),0)</f>
        <v>3713</v>
      </c>
      <c r="P11" s="237">
        <f>SUM(1/$D11*O11)</f>
        <v>0.46004212613059103</v>
      </c>
    </row>
    <row r="12" spans="2:16" x14ac:dyDescent="0.35">
      <c r="C12" s="240" t="s">
        <v>122</v>
      </c>
      <c r="D12" s="250">
        <v>145</v>
      </c>
      <c r="E12" s="250" t="s">
        <v>138</v>
      </c>
      <c r="F12" s="235">
        <f>ROUND(SUM(D12*E12),0)</f>
        <v>62</v>
      </c>
      <c r="G12" s="237">
        <f>SUM(1/$D12*F12)</f>
        <v>0.42758620689655169</v>
      </c>
      <c r="H12" s="250" t="s">
        <v>140</v>
      </c>
      <c r="I12" s="235">
        <f>ROUND(SUM($D12*H12),0)</f>
        <v>9</v>
      </c>
      <c r="J12" s="237">
        <f>SUM(1/$D12*I12)</f>
        <v>6.2068965517241378E-2</v>
      </c>
      <c r="K12" s="250" t="s">
        <v>142</v>
      </c>
      <c r="L12" s="235">
        <f>ROUND(SUM($D12*K12),0)</f>
        <v>30</v>
      </c>
      <c r="M12" s="237">
        <f>SUM(1/$D12*L12)</f>
        <v>0.20689655172413793</v>
      </c>
      <c r="N12" s="250" t="s">
        <v>144</v>
      </c>
      <c r="O12" s="235">
        <f>ROUND(SUM($D12*N12),0)</f>
        <v>107</v>
      </c>
      <c r="P12" s="237">
        <f>SUM(1/$D12*O12)</f>
        <v>0.73793103448275865</v>
      </c>
    </row>
    <row r="13" spans="2:16" x14ac:dyDescent="0.35">
      <c r="C13" s="241" t="s">
        <v>123</v>
      </c>
      <c r="D13" s="251">
        <f>SUM(D11:D12)</f>
        <v>8216</v>
      </c>
      <c r="E13" s="252">
        <f>ROUND(SUM(100/D13*F13),0)</f>
        <v>51</v>
      </c>
      <c r="F13" s="240">
        <f>SUM(F11:F12)</f>
        <v>4178</v>
      </c>
      <c r="H13" s="252">
        <f>ROUND(SUM(100/D13*I13),0)</f>
        <v>20</v>
      </c>
      <c r="I13" s="240">
        <f>SUM(I11:I12)</f>
        <v>1623</v>
      </c>
      <c r="K13" s="252">
        <f>ROUND(SUM(100/D13*L13),0)</f>
        <v>34</v>
      </c>
      <c r="L13" s="240">
        <f>SUM(L11:L12)</f>
        <v>2774</v>
      </c>
      <c r="N13" s="252">
        <f>ROUND(SUM(100/D13*O13),0)</f>
        <v>46</v>
      </c>
      <c r="O13" s="240">
        <f>SUM(O11:O12)</f>
        <v>3820</v>
      </c>
    </row>
    <row r="16" spans="2:16" x14ac:dyDescent="0.35">
      <c r="C16" s="250"/>
      <c r="D16" s="240" t="s">
        <v>114</v>
      </c>
    </row>
    <row r="17" spans="3:17" x14ac:dyDescent="0.35">
      <c r="C17" s="241"/>
      <c r="D17" s="240" t="s">
        <v>137</v>
      </c>
      <c r="E17" s="239"/>
    </row>
    <row r="20" spans="3:17" x14ac:dyDescent="0.35">
      <c r="C20" s="240" t="s">
        <v>169</v>
      </c>
    </row>
    <row r="21" spans="3:17" x14ac:dyDescent="0.35">
      <c r="C21" s="435" t="s">
        <v>170</v>
      </c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</row>
  </sheetData>
  <mergeCells count="1">
    <mergeCell ref="C21:Q21"/>
  </mergeCells>
  <hyperlinks>
    <hyperlink ref="C21" r:id="rId1" xr:uid="{EFB36A5B-D2B7-4FAE-9DAE-CB71CB2FACDF}"/>
  </hyperlinks>
  <pageMargins left="0.7" right="0.7" top="0.78740157499999996" bottom="0.78740157499999996" header="0.3" footer="0.3"/>
  <pageSetup paperSize="9" orientation="portrait" verticalDpi="0" r:id="rId2"/>
  <ignoredErrors>
    <ignoredError sqref="E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O93"/>
  <sheetViews>
    <sheetView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88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89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90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91"/>
      <c r="G4" s="92"/>
      <c r="H4" s="92"/>
      <c r="I4" s="70"/>
      <c r="J4" s="70"/>
      <c r="K4" s="75" t="s">
        <v>91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90"/>
    </row>
    <row r="6" spans="1:11" ht="15" customHeight="1" x14ac:dyDescent="0.35">
      <c r="A6" s="76" t="s">
        <v>191</v>
      </c>
      <c r="B6" s="76"/>
      <c r="C6" s="76"/>
      <c r="D6" s="72"/>
      <c r="E6" s="72"/>
      <c r="F6" s="93"/>
      <c r="G6" s="93"/>
      <c r="H6" s="93"/>
      <c r="I6" s="94"/>
      <c r="J6" s="95"/>
      <c r="K6" s="96"/>
    </row>
    <row r="7" spans="1:11" ht="3" customHeight="1" x14ac:dyDescent="0.35">
      <c r="A7" s="76"/>
      <c r="B7" s="76"/>
      <c r="C7" s="76"/>
      <c r="D7" s="72"/>
      <c r="E7" s="72"/>
      <c r="F7" s="93"/>
      <c r="G7" s="93"/>
      <c r="H7" s="93"/>
      <c r="I7" s="94"/>
      <c r="J7" s="95"/>
      <c r="K7" s="96"/>
    </row>
    <row r="8" spans="1:11" ht="15" customHeight="1" x14ac:dyDescent="0.35">
      <c r="A8" s="76"/>
      <c r="B8" s="427" t="s">
        <v>46</v>
      </c>
      <c r="C8" s="427"/>
      <c r="D8" s="72"/>
      <c r="E8" s="72"/>
      <c r="F8" s="93"/>
      <c r="G8" s="427" t="s">
        <v>46</v>
      </c>
      <c r="H8" s="427"/>
      <c r="I8" s="94"/>
      <c r="J8" s="95"/>
      <c r="K8" s="96"/>
    </row>
    <row r="9" spans="1:11" s="18" customFormat="1" ht="15" customHeight="1" x14ac:dyDescent="0.35">
      <c r="A9" s="196" t="s">
        <v>3</v>
      </c>
      <c r="B9" s="10" t="e">
        <f>#REF!+31</f>
        <v>#REF!</v>
      </c>
      <c r="C9" s="11" t="e">
        <f>#REF!+31</f>
        <v>#REF!</v>
      </c>
      <c r="D9" s="12" t="e">
        <f>#REF!+31</f>
        <v>#REF!</v>
      </c>
      <c r="E9" s="13" t="e">
        <f>#REF!+31</f>
        <v>#REF!</v>
      </c>
      <c r="F9" s="14" t="s">
        <v>4</v>
      </c>
      <c r="G9" s="15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 t="e">
        <f t="shared" ref="B10:B47" si="0">D10/$D$51*100</f>
        <v>#REF!</v>
      </c>
      <c r="C10" s="163" t="e">
        <f t="shared" ref="C10:C47" si="1">E10/$E$51*100</f>
        <v>#REF!</v>
      </c>
      <c r="D10" s="164" t="e">
        <f>I10-#REF!</f>
        <v>#REF!</v>
      </c>
      <c r="E10" s="165" t="e">
        <f>J10-#REF!</f>
        <v>#REF!</v>
      </c>
      <c r="F10" s="166" t="e">
        <f t="shared" ref="F10:F49" si="2">IF(E10&gt;0,(D10*100/E10)-100," ")</f>
        <v>#REF!</v>
      </c>
      <c r="G10" s="167" t="e">
        <f t="shared" ref="G10:G47" si="3">I10/$I$51*100</f>
        <v>#DIV/0!</v>
      </c>
      <c r="H10" s="168">
        <f t="shared" ref="H10:H47" si="4">J10/$J$51*100</f>
        <v>0.93233787780422717</v>
      </c>
      <c r="I10" s="169"/>
      <c r="J10" s="170">
        <v>517</v>
      </c>
      <c r="K10" s="171">
        <f t="shared" ref="K10:K49" si="5">IF(J10&gt;0,(I10*100/J10)-100," ")</f>
        <v>-100</v>
      </c>
    </row>
    <row r="11" spans="1:11" ht="15" customHeight="1" x14ac:dyDescent="0.35">
      <c r="A11" s="29" t="s">
        <v>56</v>
      </c>
      <c r="B11" s="19" t="e">
        <f t="shared" si="0"/>
        <v>#REF!</v>
      </c>
      <c r="C11" s="20" t="e">
        <f t="shared" si="1"/>
        <v>#REF!</v>
      </c>
      <c r="D11" s="26" t="e">
        <f>I11-#REF!</f>
        <v>#REF!</v>
      </c>
      <c r="E11" s="27" t="e">
        <f>J11-#REF!</f>
        <v>#REF!</v>
      </c>
      <c r="F11" s="21" t="e">
        <f t="shared" ref="F11" si="6">IF(E11&gt;0,(D11*100/E11)-100," ")</f>
        <v>#REF!</v>
      </c>
      <c r="G11" s="22" t="e">
        <f t="shared" si="3"/>
        <v>#DIV/0!</v>
      </c>
      <c r="H11" s="23">
        <f t="shared" si="4"/>
        <v>4.688739811007718E-2</v>
      </c>
      <c r="I11" s="25"/>
      <c r="J11" s="28">
        <v>26</v>
      </c>
      <c r="K11" s="24">
        <f t="shared" si="5"/>
        <v>-100</v>
      </c>
    </row>
    <row r="12" spans="1:11" ht="15" customHeight="1" x14ac:dyDescent="0.35">
      <c r="A12" s="169" t="s">
        <v>6</v>
      </c>
      <c r="B12" s="173" t="e">
        <f t="shared" si="0"/>
        <v>#REF!</v>
      </c>
      <c r="C12" s="163" t="e">
        <f t="shared" si="1"/>
        <v>#REF!</v>
      </c>
      <c r="D12" s="164" t="e">
        <f>I12-#REF!</f>
        <v>#REF!</v>
      </c>
      <c r="E12" s="165" t="e">
        <f>J12-#REF!</f>
        <v>#REF!</v>
      </c>
      <c r="F12" s="166" t="e">
        <f t="shared" si="2"/>
        <v>#REF!</v>
      </c>
      <c r="G12" s="167" t="e">
        <f t="shared" si="3"/>
        <v>#DIV/0!</v>
      </c>
      <c r="H12" s="168">
        <f t="shared" si="4"/>
        <v>4.8690759575849382E-2</v>
      </c>
      <c r="I12" s="169"/>
      <c r="J12" s="170">
        <v>27</v>
      </c>
      <c r="K12" s="171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#REF!</v>
      </c>
      <c r="C13" s="20" t="e">
        <f t="shared" si="1"/>
        <v>#REF!</v>
      </c>
      <c r="D13" s="26" t="e">
        <f>I13-#REF!</f>
        <v>#REF!</v>
      </c>
      <c r="E13" s="27" t="e">
        <f>J13-#REF!</f>
        <v>#REF!</v>
      </c>
      <c r="F13" s="21" t="e">
        <f t="shared" si="2"/>
        <v>#REF!</v>
      </c>
      <c r="G13" s="22" t="e">
        <f t="shared" si="3"/>
        <v>#DIV/0!</v>
      </c>
      <c r="H13" s="23">
        <f t="shared" si="4"/>
        <v>5.3523768304118873</v>
      </c>
      <c r="I13" s="25"/>
      <c r="J13" s="28">
        <v>2968</v>
      </c>
      <c r="K13" s="24">
        <f t="shared" si="5"/>
        <v>-100</v>
      </c>
    </row>
    <row r="14" spans="1:11" ht="15" customHeight="1" x14ac:dyDescent="0.35">
      <c r="A14" s="172" t="s">
        <v>8</v>
      </c>
      <c r="B14" s="173" t="e">
        <f t="shared" si="0"/>
        <v>#REF!</v>
      </c>
      <c r="C14" s="163" t="e">
        <f t="shared" si="1"/>
        <v>#REF!</v>
      </c>
      <c r="D14" s="164" t="e">
        <f>I14-#REF!</f>
        <v>#REF!</v>
      </c>
      <c r="E14" s="165" t="e">
        <f>J14-#REF!</f>
        <v>#REF!</v>
      </c>
      <c r="F14" s="166" t="e">
        <f t="shared" si="2"/>
        <v>#REF!</v>
      </c>
      <c r="G14" s="167" t="e">
        <f t="shared" si="3"/>
        <v>#DIV/0!</v>
      </c>
      <c r="H14" s="168">
        <f t="shared" si="4"/>
        <v>9.5596191300584294</v>
      </c>
      <c r="I14" s="169"/>
      <c r="J14" s="170">
        <v>5301</v>
      </c>
      <c r="K14" s="171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#REF!</v>
      </c>
      <c r="C15" s="20" t="e">
        <f t="shared" si="1"/>
        <v>#REF!</v>
      </c>
      <c r="D15" s="26" t="e">
        <f>I15-#REF!</f>
        <v>#REF!</v>
      </c>
      <c r="E15" s="27" t="e">
        <f>J15-#REF!</f>
        <v>#REF!</v>
      </c>
      <c r="F15" s="21" t="e">
        <f t="shared" si="2"/>
        <v>#REF!</v>
      </c>
      <c r="G15" s="22" t="e">
        <f t="shared" si="3"/>
        <v>#DIV/0!</v>
      </c>
      <c r="H15" s="23">
        <f t="shared" si="4"/>
        <v>2.5247060520810796E-2</v>
      </c>
      <c r="I15" s="25"/>
      <c r="J15" s="28">
        <v>14</v>
      </c>
      <c r="K15" s="24">
        <f t="shared" si="5"/>
        <v>-100</v>
      </c>
    </row>
    <row r="16" spans="1:11" ht="15" customHeight="1" x14ac:dyDescent="0.35">
      <c r="A16" s="169" t="s">
        <v>11</v>
      </c>
      <c r="B16" s="173" t="e">
        <f t="shared" si="0"/>
        <v>#REF!</v>
      </c>
      <c r="C16" s="163" t="e">
        <f t="shared" si="1"/>
        <v>#REF!</v>
      </c>
      <c r="D16" s="164" t="e">
        <f>I16-#REF!</f>
        <v>#REF!</v>
      </c>
      <c r="E16" s="165" t="e">
        <f>J16-#REF!</f>
        <v>#REF!</v>
      </c>
      <c r="F16" s="166" t="e">
        <f t="shared" si="2"/>
        <v>#REF!</v>
      </c>
      <c r="G16" s="167" t="e">
        <f t="shared" si="3"/>
        <v>#DIV/0!</v>
      </c>
      <c r="H16" s="168">
        <f t="shared" si="4"/>
        <v>1.3272740388083388</v>
      </c>
      <c r="I16" s="169"/>
      <c r="J16" s="170">
        <v>736</v>
      </c>
      <c r="K16" s="171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#REF!</v>
      </c>
      <c r="C17" s="20" t="e">
        <f t="shared" si="1"/>
        <v>#REF!</v>
      </c>
      <c r="D17" s="26" t="e">
        <f>I17-#REF!</f>
        <v>#REF!</v>
      </c>
      <c r="E17" s="27" t="e">
        <f>J17-#REF!</f>
        <v>#REF!</v>
      </c>
      <c r="F17" s="21" t="e">
        <f t="shared" si="2"/>
        <v>#REF!</v>
      </c>
      <c r="G17" s="22" t="e">
        <f t="shared" si="3"/>
        <v>#DIV/0!</v>
      </c>
      <c r="H17" s="23">
        <f t="shared" si="4"/>
        <v>2.567986727259612</v>
      </c>
      <c r="I17" s="25"/>
      <c r="J17" s="28">
        <v>1424</v>
      </c>
      <c r="K17" s="24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#REF!</v>
      </c>
      <c r="C18" s="163" t="e">
        <f t="shared" si="1"/>
        <v>#REF!</v>
      </c>
      <c r="D18" s="164" t="e">
        <f>I18-#REF!</f>
        <v>#REF!</v>
      </c>
      <c r="E18" s="165" t="e">
        <f>J18-#REF!</f>
        <v>#REF!</v>
      </c>
      <c r="F18" s="166" t="e">
        <f t="shared" ref="F18" si="7">IF(E18&gt;0,(D18*100/E18)-100," ")</f>
        <v>#REF!</v>
      </c>
      <c r="G18" s="167" t="e">
        <f t="shared" si="3"/>
        <v>#DIV/0!</v>
      </c>
      <c r="H18" s="168">
        <f t="shared" si="4"/>
        <v>0.26148741253696889</v>
      </c>
      <c r="I18" s="169"/>
      <c r="J18" s="170">
        <v>145</v>
      </c>
      <c r="K18" s="171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#REF!</v>
      </c>
      <c r="C19" s="20" t="e">
        <f t="shared" si="1"/>
        <v>#REF!</v>
      </c>
      <c r="D19" s="26" t="e">
        <f>I19-#REF!</f>
        <v>#REF!</v>
      </c>
      <c r="E19" s="27" t="e">
        <f>J19-#REF!</f>
        <v>#REF!</v>
      </c>
      <c r="F19" s="21" t="e">
        <f t="shared" si="2"/>
        <v>#REF!</v>
      </c>
      <c r="G19" s="22" t="e">
        <f t="shared" si="3"/>
        <v>#DIV/0!</v>
      </c>
      <c r="H19" s="23">
        <f t="shared" si="4"/>
        <v>2.9286590204140519</v>
      </c>
      <c r="I19" s="25"/>
      <c r="J19" s="28">
        <v>1624</v>
      </c>
      <c r="K19" s="24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#REF!</v>
      </c>
      <c r="C20" s="163" t="e">
        <f t="shared" si="1"/>
        <v>#REF!</v>
      </c>
      <c r="D20" s="164" t="e">
        <f>I20-#REF!</f>
        <v>#REF!</v>
      </c>
      <c r="E20" s="165" t="e">
        <f>J20-#REF!</f>
        <v>#REF!</v>
      </c>
      <c r="F20" s="166" t="e">
        <f t="shared" si="2"/>
        <v>#REF!</v>
      </c>
      <c r="G20" s="167" t="e">
        <f t="shared" si="3"/>
        <v>#DIV/0!</v>
      </c>
      <c r="H20" s="168">
        <f t="shared" si="4"/>
        <v>3.7293515112169087</v>
      </c>
      <c r="I20" s="169"/>
      <c r="J20" s="170">
        <v>2068</v>
      </c>
      <c r="K20" s="171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#REF!</v>
      </c>
      <c r="C21" s="20" t="e">
        <f t="shared" si="1"/>
        <v>#REF!</v>
      </c>
      <c r="D21" s="26" t="e">
        <f>I21-#REF!</f>
        <v>#REF!</v>
      </c>
      <c r="E21" s="27" t="e">
        <f>J21-#REF!</f>
        <v>#REF!</v>
      </c>
      <c r="F21" s="21" t="e">
        <f t="shared" si="2"/>
        <v>#REF!</v>
      </c>
      <c r="G21" s="22" t="e">
        <f t="shared" si="3"/>
        <v>#DIV/0!</v>
      </c>
      <c r="H21" s="23">
        <f t="shared" si="4"/>
        <v>0.35526220875712328</v>
      </c>
      <c r="I21" s="25"/>
      <c r="J21" s="28">
        <v>197</v>
      </c>
      <c r="K21" s="24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#REF!</v>
      </c>
      <c r="C22" s="163" t="e">
        <f t="shared" si="1"/>
        <v>#REF!</v>
      </c>
      <c r="D22" s="164" t="e">
        <f>I22-#REF!</f>
        <v>#REF!</v>
      </c>
      <c r="E22" s="165" t="e">
        <f>J22-#REF!</f>
        <v>#REF!</v>
      </c>
      <c r="F22" s="166" t="e">
        <f t="shared" si="2"/>
        <v>#REF!</v>
      </c>
      <c r="G22" s="167" t="e">
        <f t="shared" si="3"/>
        <v>#DIV/0!</v>
      </c>
      <c r="H22" s="168">
        <f t="shared" si="4"/>
        <v>2.8024237178099978</v>
      </c>
      <c r="I22" s="169"/>
      <c r="J22" s="170">
        <v>1554</v>
      </c>
      <c r="K22" s="171">
        <f t="shared" si="5"/>
        <v>-100</v>
      </c>
    </row>
    <row r="23" spans="1:11" ht="15" customHeight="1" x14ac:dyDescent="0.35">
      <c r="A23" s="30" t="s">
        <v>48</v>
      </c>
      <c r="B23" s="19" t="e">
        <f t="shared" si="0"/>
        <v>#REF!</v>
      </c>
      <c r="C23" s="20" t="e">
        <f t="shared" si="1"/>
        <v>#REF!</v>
      </c>
      <c r="D23" s="26" t="e">
        <f>I23-#REF!</f>
        <v>#REF!</v>
      </c>
      <c r="E23" s="27" t="e">
        <f>J23-#REF!</f>
        <v>#REF!</v>
      </c>
      <c r="F23" s="21" t="e">
        <f t="shared" si="2"/>
        <v>#REF!</v>
      </c>
      <c r="G23" s="22" t="e">
        <f t="shared" si="3"/>
        <v>#DIV/0!</v>
      </c>
      <c r="H23" s="23">
        <f t="shared" si="4"/>
        <v>0.53920507826588759</v>
      </c>
      <c r="I23" s="25"/>
      <c r="J23" s="28">
        <v>299</v>
      </c>
      <c r="K23" s="24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#REF!</v>
      </c>
      <c r="C24" s="163" t="e">
        <f t="shared" si="1"/>
        <v>#REF!</v>
      </c>
      <c r="D24" s="164" t="e">
        <f>I24-#REF!</f>
        <v>#REF!</v>
      </c>
      <c r="E24" s="165" t="e">
        <f>J24-#REF!</f>
        <v>#REF!</v>
      </c>
      <c r="F24" s="166" t="e">
        <f t="shared" si="2"/>
        <v>#REF!</v>
      </c>
      <c r="G24" s="167" t="e">
        <f t="shared" si="3"/>
        <v>#DIV/0!</v>
      </c>
      <c r="H24" s="168">
        <f t="shared" si="4"/>
        <v>1.6248286806607517</v>
      </c>
      <c r="I24" s="169"/>
      <c r="J24" s="170">
        <v>901</v>
      </c>
      <c r="K24" s="171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#REF!</v>
      </c>
      <c r="C25" s="20" t="e">
        <f t="shared" si="1"/>
        <v>#REF!</v>
      </c>
      <c r="D25" s="26" t="e">
        <f>I25-#REF!</f>
        <v>#REF!</v>
      </c>
      <c r="E25" s="27" t="e">
        <f>J25-#REF!</f>
        <v>#REF!</v>
      </c>
      <c r="F25" s="21" t="e">
        <f t="shared" si="2"/>
        <v>#REF!</v>
      </c>
      <c r="G25" s="22" t="e">
        <f t="shared" si="3"/>
        <v>#DIV/0!</v>
      </c>
      <c r="H25" s="23">
        <f t="shared" si="4"/>
        <v>1.4066219433023155</v>
      </c>
      <c r="I25" s="25"/>
      <c r="J25" s="28">
        <v>780</v>
      </c>
      <c r="K25" s="24">
        <f t="shared" si="5"/>
        <v>-100</v>
      </c>
    </row>
    <row r="26" spans="1:11" ht="15" customHeight="1" x14ac:dyDescent="0.35">
      <c r="A26" s="172" t="s">
        <v>60</v>
      </c>
      <c r="B26" s="173" t="e">
        <f t="shared" si="0"/>
        <v>#REF!</v>
      </c>
      <c r="C26" s="163" t="e">
        <f t="shared" si="1"/>
        <v>#REF!</v>
      </c>
      <c r="D26" s="164" t="e">
        <f>I26-#REF!</f>
        <v>#REF!</v>
      </c>
      <c r="E26" s="165" t="e">
        <f>J26-#REF!</f>
        <v>#REF!</v>
      </c>
      <c r="F26" s="166" t="e">
        <f t="shared" si="2"/>
        <v>#REF!</v>
      </c>
      <c r="G26" s="167" t="e">
        <f t="shared" si="3"/>
        <v>#DIV/0!</v>
      </c>
      <c r="H26" s="168">
        <f t="shared" si="4"/>
        <v>1.2028420976700569</v>
      </c>
      <c r="I26" s="169"/>
      <c r="J26" s="170">
        <v>667</v>
      </c>
      <c r="K26" s="171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#REF!</v>
      </c>
      <c r="C27" s="20" t="e">
        <f t="shared" si="1"/>
        <v>#REF!</v>
      </c>
      <c r="D27" s="26" t="e">
        <f>I27-#REF!</f>
        <v>#REF!</v>
      </c>
      <c r="E27" s="27" t="e">
        <f>J27-#REF!</f>
        <v>#REF!</v>
      </c>
      <c r="F27" s="21" t="e">
        <f t="shared" si="2"/>
        <v>#REF!</v>
      </c>
      <c r="G27" s="22" t="e">
        <f t="shared" si="3"/>
        <v>#DIV/0!</v>
      </c>
      <c r="H27" s="23">
        <f t="shared" si="4"/>
        <v>0.28132438866046311</v>
      </c>
      <c r="I27" s="25"/>
      <c r="J27" s="28">
        <v>156</v>
      </c>
      <c r="K27" s="24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#REF!</v>
      </c>
      <c r="C28" s="163" t="e">
        <f t="shared" si="1"/>
        <v>#REF!</v>
      </c>
      <c r="D28" s="164" t="e">
        <f>I28-#REF!</f>
        <v>#REF!</v>
      </c>
      <c r="E28" s="165" t="e">
        <f>J28-#REF!</f>
        <v>#REF!</v>
      </c>
      <c r="F28" s="166" t="e">
        <f t="shared" si="2"/>
        <v>#REF!</v>
      </c>
      <c r="G28" s="167" t="e">
        <f t="shared" si="3"/>
        <v>#DIV/0!</v>
      </c>
      <c r="H28" s="168">
        <f t="shared" si="4"/>
        <v>0.10639832648055977</v>
      </c>
      <c r="I28" s="169"/>
      <c r="J28" s="170">
        <v>59</v>
      </c>
      <c r="K28" s="171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#REF!</v>
      </c>
      <c r="C29" s="20" t="e">
        <f t="shared" si="1"/>
        <v>#REF!</v>
      </c>
      <c r="D29" s="26" t="e">
        <f>I29-#REF!</f>
        <v>#REF!</v>
      </c>
      <c r="E29" s="27" t="e">
        <f>J29-#REF!</f>
        <v>#REF!</v>
      </c>
      <c r="F29" s="21" t="e">
        <f t="shared" si="2"/>
        <v>#REF!</v>
      </c>
      <c r="G29" s="22" t="e">
        <f t="shared" si="3"/>
        <v>#DIV/0!</v>
      </c>
      <c r="H29" s="23">
        <f t="shared" si="4"/>
        <v>1.8069681887037436</v>
      </c>
      <c r="I29" s="25"/>
      <c r="J29" s="28">
        <v>1002</v>
      </c>
      <c r="K29" s="24">
        <f t="shared" si="5"/>
        <v>-100</v>
      </c>
    </row>
    <row r="30" spans="1:11" ht="15" customHeight="1" x14ac:dyDescent="0.35">
      <c r="A30" s="172" t="s">
        <v>104</v>
      </c>
      <c r="B30" s="173" t="e">
        <f t="shared" si="0"/>
        <v>#REF!</v>
      </c>
      <c r="C30" s="163" t="e">
        <f t="shared" si="1"/>
        <v>#REF!</v>
      </c>
      <c r="D30" s="164" t="e">
        <f>I30-#REF!</f>
        <v>#REF!</v>
      </c>
      <c r="E30" s="165" t="e">
        <f>J30-#REF!</f>
        <v>#REF!</v>
      </c>
      <c r="F30" s="166" t="e">
        <f t="shared" si="2"/>
        <v>#REF!</v>
      </c>
      <c r="G30" s="167" t="e">
        <f t="shared" si="3"/>
        <v>#DIV/0!</v>
      </c>
      <c r="H30" s="168">
        <f t="shared" si="4"/>
        <v>9.7489720839645102</v>
      </c>
      <c r="I30" s="169"/>
      <c r="J30" s="170">
        <v>5406</v>
      </c>
      <c r="K30" s="171">
        <f t="shared" si="5"/>
        <v>-100</v>
      </c>
    </row>
    <row r="31" spans="1:11" ht="15" customHeight="1" x14ac:dyDescent="0.35">
      <c r="A31" s="30" t="s">
        <v>59</v>
      </c>
      <c r="B31" s="19" t="e">
        <f t="shared" si="0"/>
        <v>#REF!</v>
      </c>
      <c r="C31" s="20" t="e">
        <f t="shared" si="1"/>
        <v>#REF!</v>
      </c>
      <c r="D31" s="26" t="e">
        <f>I31-#REF!</f>
        <v>#REF!</v>
      </c>
      <c r="E31" s="27" t="e">
        <f>J31-#REF!</f>
        <v>#REF!</v>
      </c>
      <c r="F31" s="21" t="e">
        <f t="shared" si="2"/>
        <v>#REF!</v>
      </c>
      <c r="G31" s="22" t="e">
        <f t="shared" si="3"/>
        <v>#DIV/0!</v>
      </c>
      <c r="H31" s="23">
        <f t="shared" si="4"/>
        <v>2.0414051792541295</v>
      </c>
      <c r="I31" s="25"/>
      <c r="J31" s="28">
        <v>1132</v>
      </c>
      <c r="K31" s="24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#REF!</v>
      </c>
      <c r="C32" s="163" t="e">
        <f t="shared" si="1"/>
        <v>#REF!</v>
      </c>
      <c r="D32" s="164" t="e">
        <f>I32-#REF!</f>
        <v>#REF!</v>
      </c>
      <c r="E32" s="165" t="e">
        <f>J32-#REF!</f>
        <v>#REF!</v>
      </c>
      <c r="F32" s="166" t="e">
        <f t="shared" si="2"/>
        <v>#REF!</v>
      </c>
      <c r="G32" s="167" t="e">
        <f t="shared" si="3"/>
        <v>#DIV/0!</v>
      </c>
      <c r="H32" s="168">
        <f t="shared" si="4"/>
        <v>1.9223833225131646</v>
      </c>
      <c r="I32" s="169"/>
      <c r="J32" s="170">
        <v>1066</v>
      </c>
      <c r="K32" s="171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#REF!</v>
      </c>
      <c r="C33" s="20" t="e">
        <f t="shared" si="1"/>
        <v>#REF!</v>
      </c>
      <c r="D33" s="26" t="e">
        <f>I33-#REF!</f>
        <v>#REF!</v>
      </c>
      <c r="E33" s="27" t="e">
        <f>J33-#REF!</f>
        <v>#REF!</v>
      </c>
      <c r="F33" s="21" t="e">
        <f t="shared" si="2"/>
        <v>#REF!</v>
      </c>
      <c r="G33" s="22" t="e">
        <f t="shared" si="3"/>
        <v>#DIV/0!</v>
      </c>
      <c r="H33" s="23">
        <f t="shared" si="4"/>
        <v>1.256942941643223</v>
      </c>
      <c r="I33" s="25"/>
      <c r="J33" s="28">
        <v>697</v>
      </c>
      <c r="K33" s="24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#REF!</v>
      </c>
      <c r="C34" s="163" t="e">
        <f t="shared" si="1"/>
        <v>#REF!</v>
      </c>
      <c r="D34" s="164" t="e">
        <f>I34-#REF!</f>
        <v>#REF!</v>
      </c>
      <c r="E34" s="165" t="e">
        <f>J34-#REF!</f>
        <v>#REF!</v>
      </c>
      <c r="F34" s="166" t="e">
        <f t="shared" si="2"/>
        <v>#REF!</v>
      </c>
      <c r="G34" s="167" t="e">
        <f t="shared" si="3"/>
        <v>#DIV/0!</v>
      </c>
      <c r="H34" s="168">
        <f t="shared" si="4"/>
        <v>1.9873043352809636</v>
      </c>
      <c r="I34" s="169"/>
      <c r="J34" s="170">
        <v>1102</v>
      </c>
      <c r="K34" s="171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#REF!</v>
      </c>
      <c r="C35" s="20" t="e">
        <f t="shared" si="1"/>
        <v>#REF!</v>
      </c>
      <c r="D35" s="26" t="e">
        <f>I35-#REF!</f>
        <v>#REF!</v>
      </c>
      <c r="E35" s="27" t="e">
        <f>J35-#REF!</f>
        <v>#REF!</v>
      </c>
      <c r="F35" s="21" t="e">
        <f t="shared" si="2"/>
        <v>#REF!</v>
      </c>
      <c r="G35" s="22" t="e">
        <f t="shared" si="3"/>
        <v>#DIV/0!</v>
      </c>
      <c r="H35" s="23">
        <f t="shared" si="4"/>
        <v>2.2523984707494771</v>
      </c>
      <c r="I35" s="25"/>
      <c r="J35" s="28">
        <v>1249</v>
      </c>
      <c r="K35" s="24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#REF!</v>
      </c>
      <c r="C36" s="163" t="e">
        <f t="shared" si="1"/>
        <v>#REF!</v>
      </c>
      <c r="D36" s="164" t="e">
        <f>I36-#REF!</f>
        <v>#REF!</v>
      </c>
      <c r="E36" s="165" t="e">
        <f>J36-#REF!</f>
        <v>#REF!</v>
      </c>
      <c r="F36" s="166" t="e">
        <f t="shared" si="2"/>
        <v>#REF!</v>
      </c>
      <c r="G36" s="167" t="e">
        <f t="shared" si="3"/>
        <v>#DIV/0!</v>
      </c>
      <c r="H36" s="168">
        <f t="shared" si="4"/>
        <v>1.4733463175358867</v>
      </c>
      <c r="I36" s="169"/>
      <c r="J36" s="170">
        <v>817</v>
      </c>
      <c r="K36" s="171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#REF!</v>
      </c>
      <c r="C37" s="20" t="e">
        <f t="shared" si="1"/>
        <v>#REF!</v>
      </c>
      <c r="D37" s="26" t="e">
        <f>I37-#REF!</f>
        <v>#REF!</v>
      </c>
      <c r="E37" s="27" t="e">
        <f>J37-#REF!</f>
        <v>#REF!</v>
      </c>
      <c r="F37" s="21" t="e">
        <f t="shared" si="2"/>
        <v>#REF!</v>
      </c>
      <c r="G37" s="22" t="e">
        <f t="shared" si="3"/>
        <v>#DIV/0!</v>
      </c>
      <c r="H37" s="23">
        <f t="shared" si="4"/>
        <v>4.833008728269494</v>
      </c>
      <c r="I37" s="25"/>
      <c r="J37" s="28">
        <v>2680</v>
      </c>
      <c r="K37" s="24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#REF!</v>
      </c>
      <c r="C38" s="163" t="e">
        <f t="shared" si="1"/>
        <v>#REF!</v>
      </c>
      <c r="D38" s="164" t="e">
        <f>I38-#REF!</f>
        <v>#REF!</v>
      </c>
      <c r="E38" s="165" t="e">
        <f>J38-#REF!</f>
        <v>#REF!</v>
      </c>
      <c r="F38" s="166" t="e">
        <f t="shared" si="2"/>
        <v>#REF!</v>
      </c>
      <c r="G38" s="167" t="e">
        <f t="shared" si="3"/>
        <v>#DIV/0!</v>
      </c>
      <c r="H38" s="168">
        <f t="shared" si="4"/>
        <v>5.4786121330159414</v>
      </c>
      <c r="I38" s="169"/>
      <c r="J38" s="170">
        <v>3038</v>
      </c>
      <c r="K38" s="171">
        <f t="shared" si="5"/>
        <v>-100</v>
      </c>
    </row>
    <row r="39" spans="1:11" ht="15" customHeight="1" x14ac:dyDescent="0.35">
      <c r="A39" s="30" t="s">
        <v>58</v>
      </c>
      <c r="B39" s="19" t="e">
        <f t="shared" si="0"/>
        <v>#REF!</v>
      </c>
      <c r="C39" s="20" t="e">
        <f t="shared" si="1"/>
        <v>#REF!</v>
      </c>
      <c r="D39" s="26" t="e">
        <f>I39-#REF!</f>
        <v>#REF!</v>
      </c>
      <c r="E39" s="27" t="e">
        <f>J39-#REF!</f>
        <v>#REF!</v>
      </c>
      <c r="F39" s="21" t="e">
        <f t="shared" si="2"/>
        <v>#REF!</v>
      </c>
      <c r="G39" s="22" t="e">
        <f t="shared" si="3"/>
        <v>#DIV/0!</v>
      </c>
      <c r="H39" s="23">
        <f t="shared" si="4"/>
        <v>8.0628291134675045</v>
      </c>
      <c r="I39" s="25"/>
      <c r="J39" s="28">
        <v>4471</v>
      </c>
      <c r="K39" s="24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#REF!</v>
      </c>
      <c r="C40" s="163" t="e">
        <f t="shared" si="1"/>
        <v>#REF!</v>
      </c>
      <c r="D40" s="164" t="e">
        <f>I40-#REF!</f>
        <v>#REF!</v>
      </c>
      <c r="E40" s="165" t="e">
        <f>J40-#REF!</f>
        <v>#REF!</v>
      </c>
      <c r="F40" s="166" t="e">
        <f t="shared" si="2"/>
        <v>#REF!</v>
      </c>
      <c r="G40" s="167" t="e">
        <f t="shared" si="3"/>
        <v>#DIV/0!</v>
      </c>
      <c r="H40" s="168">
        <f t="shared" si="4"/>
        <v>0.16771261631681453</v>
      </c>
      <c r="I40" s="169"/>
      <c r="J40" s="170">
        <v>93</v>
      </c>
      <c r="K40" s="171">
        <f t="shared" si="5"/>
        <v>-100</v>
      </c>
    </row>
    <row r="41" spans="1:11" ht="15" customHeight="1" x14ac:dyDescent="0.35">
      <c r="A41" s="30" t="s">
        <v>61</v>
      </c>
      <c r="B41" s="19" t="e">
        <f t="shared" si="0"/>
        <v>#REF!</v>
      </c>
      <c r="C41" s="20" t="e">
        <f t="shared" si="1"/>
        <v>#REF!</v>
      </c>
      <c r="D41" s="26" t="e">
        <f>I41-#REF!</f>
        <v>#REF!</v>
      </c>
      <c r="E41" s="27" t="e">
        <f>J41-#REF!</f>
        <v>#REF!</v>
      </c>
      <c r="F41" s="21" t="e">
        <f t="shared" si="2"/>
        <v>#REF!</v>
      </c>
      <c r="G41" s="22" t="e">
        <f t="shared" si="3"/>
        <v>#DIV/0!</v>
      </c>
      <c r="H41" s="23">
        <f t="shared" si="4"/>
        <v>5.4100843973165979E-3</v>
      </c>
      <c r="I41" s="25"/>
      <c r="J41" s="28">
        <v>3</v>
      </c>
      <c r="K41" s="24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#REF!</v>
      </c>
      <c r="C42" s="163" t="e">
        <f t="shared" si="1"/>
        <v>#REF!</v>
      </c>
      <c r="D42" s="164" t="e">
        <f>I42-#REF!</f>
        <v>#REF!</v>
      </c>
      <c r="E42" s="165" t="e">
        <f>J42-#REF!</f>
        <v>#REF!</v>
      </c>
      <c r="F42" s="166" t="e">
        <f t="shared" si="2"/>
        <v>#REF!</v>
      </c>
      <c r="G42" s="167" t="e">
        <f t="shared" si="3"/>
        <v>#DIV/0!</v>
      </c>
      <c r="H42" s="168">
        <f t="shared" si="4"/>
        <v>0.63658659741758639</v>
      </c>
      <c r="I42" s="169"/>
      <c r="J42" s="170">
        <v>353</v>
      </c>
      <c r="K42" s="171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#REF!</v>
      </c>
      <c r="C43" s="20" t="e">
        <f t="shared" si="1"/>
        <v>#REF!</v>
      </c>
      <c r="D43" s="26" t="e">
        <f>I43-#REF!</f>
        <v>#REF!</v>
      </c>
      <c r="E43" s="27" t="e">
        <f>J43-#REF!</f>
        <v>#REF!</v>
      </c>
      <c r="F43" s="21" t="e">
        <f t="shared" si="2"/>
        <v>#REF!</v>
      </c>
      <c r="G43" s="22" t="e">
        <f t="shared" si="3"/>
        <v>#DIV/0!</v>
      </c>
      <c r="H43" s="23">
        <f t="shared" si="4"/>
        <v>1.4444925340835317</v>
      </c>
      <c r="I43" s="25"/>
      <c r="J43" s="28">
        <v>801</v>
      </c>
      <c r="K43" s="24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#REF!</v>
      </c>
      <c r="C44" s="163" t="e">
        <f t="shared" si="1"/>
        <v>#REF!</v>
      </c>
      <c r="D44" s="164" t="e">
        <f>I44-#REF!</f>
        <v>#REF!</v>
      </c>
      <c r="E44" s="165" t="e">
        <f>J44-#REF!</f>
        <v>#REF!</v>
      </c>
      <c r="F44" s="166" t="e">
        <f t="shared" ref="F44:F47" si="9">IF(E44&gt;0,(D44*100/E44)-100," ")</f>
        <v>#REF!</v>
      </c>
      <c r="G44" s="167" t="e">
        <f t="shared" si="3"/>
        <v>#DIV/0!</v>
      </c>
      <c r="H44" s="168">
        <f t="shared" si="4"/>
        <v>2.0396018177883573</v>
      </c>
      <c r="I44" s="169"/>
      <c r="J44" s="170">
        <v>1131</v>
      </c>
      <c r="K44" s="171">
        <f t="shared" ref="K44:K47" si="10">IF(J44&gt;0,(I44*100/J44)-100," ")</f>
        <v>-100</v>
      </c>
    </row>
    <row r="45" spans="1:11" ht="15" customHeight="1" x14ac:dyDescent="0.35">
      <c r="A45" s="30" t="s">
        <v>205</v>
      </c>
      <c r="B45" s="19" t="e">
        <f t="shared" si="0"/>
        <v>#REF!</v>
      </c>
      <c r="C45" s="20" t="e">
        <f t="shared" si="1"/>
        <v>#REF!</v>
      </c>
      <c r="D45" s="26" t="e">
        <f>I45-#REF!</f>
        <v>#REF!</v>
      </c>
      <c r="E45" s="27" t="e">
        <f>J45-#REF!</f>
        <v>#REF!</v>
      </c>
      <c r="F45" s="21" t="e">
        <f t="shared" si="9"/>
        <v>#REF!</v>
      </c>
      <c r="G45" s="22" t="e">
        <f t="shared" si="3"/>
        <v>#DIV/0!</v>
      </c>
      <c r="H45" s="23">
        <f t="shared" si="4"/>
        <v>3.9349347183149392</v>
      </c>
      <c r="I45" s="25"/>
      <c r="J45" s="28">
        <v>2182</v>
      </c>
      <c r="K45" s="24">
        <f t="shared" si="10"/>
        <v>-100</v>
      </c>
    </row>
    <row r="46" spans="1:11" ht="15" customHeight="1" x14ac:dyDescent="0.35">
      <c r="A46" s="172" t="s">
        <v>206</v>
      </c>
      <c r="B46" s="173" t="e">
        <f t="shared" si="0"/>
        <v>#REF!</v>
      </c>
      <c r="C46" s="163" t="e">
        <f t="shared" si="1"/>
        <v>#REF!</v>
      </c>
      <c r="D46" s="164" t="e">
        <f>I46-#REF!</f>
        <v>#REF!</v>
      </c>
      <c r="E46" s="165" t="e">
        <f>J46-#REF!</f>
        <v>#REF!</v>
      </c>
      <c r="F46" s="166" t="e">
        <f t="shared" si="9"/>
        <v>#REF!</v>
      </c>
      <c r="G46" s="167" t="e">
        <f t="shared" si="3"/>
        <v>#DIV/0!</v>
      </c>
      <c r="H46" s="168">
        <f t="shared" si="4"/>
        <v>11.435115054461516</v>
      </c>
      <c r="I46" s="169"/>
      <c r="J46" s="170">
        <v>6341</v>
      </c>
      <c r="K46" s="171">
        <f t="shared" si="10"/>
        <v>-100</v>
      </c>
    </row>
    <row r="47" spans="1:11" ht="15" customHeight="1" x14ac:dyDescent="0.35">
      <c r="A47" s="30" t="s">
        <v>207</v>
      </c>
      <c r="B47" s="19" t="e">
        <f t="shared" si="0"/>
        <v>#REF!</v>
      </c>
      <c r="C47" s="20" t="e">
        <f t="shared" si="1"/>
        <v>#REF!</v>
      </c>
      <c r="D47" s="26" t="e">
        <f>I47-#REF!</f>
        <v>#REF!</v>
      </c>
      <c r="E47" s="27" t="e">
        <f>J47-#REF!</f>
        <v>#REF!</v>
      </c>
      <c r="F47" s="21" t="e">
        <f t="shared" si="9"/>
        <v>#REF!</v>
      </c>
      <c r="G47" s="22" t="e">
        <f t="shared" si="3"/>
        <v>#DIV/0!</v>
      </c>
      <c r="H47" s="23">
        <f t="shared" si="4"/>
        <v>3.7329582341484526</v>
      </c>
      <c r="I47" s="25"/>
      <c r="J47" s="28">
        <v>2070</v>
      </c>
      <c r="K47" s="24">
        <f t="shared" si="10"/>
        <v>-100</v>
      </c>
    </row>
    <row r="48" spans="1:11" ht="3" customHeight="1" x14ac:dyDescent="0.35">
      <c r="A48" s="340"/>
      <c r="B48" s="341"/>
      <c r="C48" s="31"/>
      <c r="D48" s="342"/>
      <c r="E48" s="343"/>
      <c r="F48" s="344"/>
      <c r="G48" s="32"/>
      <c r="H48" s="31"/>
      <c r="I48" s="340"/>
      <c r="J48" s="345"/>
      <c r="K48" s="157"/>
    </row>
    <row r="49" spans="1:15" ht="15" customHeight="1" x14ac:dyDescent="0.35">
      <c r="A49" s="172" t="s">
        <v>32</v>
      </c>
      <c r="B49" s="173" t="e">
        <f>D49/$D$51*100</f>
        <v>#REF!</v>
      </c>
      <c r="C49" s="163" t="e">
        <f>E49/$E$51*100</f>
        <v>#REF!</v>
      </c>
      <c r="D49" s="164" t="e">
        <f>I49-#REF!</f>
        <v>#REF!</v>
      </c>
      <c r="E49" s="165" t="e">
        <f>J49-#REF!</f>
        <v>#REF!</v>
      </c>
      <c r="F49" s="166" t="e">
        <f t="shared" si="2"/>
        <v>#REF!</v>
      </c>
      <c r="G49" s="167" t="e">
        <f>I49/$I$51*100</f>
        <v>#DIV/0!</v>
      </c>
      <c r="H49" s="168">
        <f>J49/$J$51*100</f>
        <v>0.64019332034913079</v>
      </c>
      <c r="I49" s="169">
        <f>I90</f>
        <v>0</v>
      </c>
      <c r="J49" s="170">
        <f>J90</f>
        <v>355</v>
      </c>
      <c r="K49" s="171">
        <f t="shared" si="5"/>
        <v>-100</v>
      </c>
    </row>
    <row r="50" spans="1:15" s="33" customFormat="1" ht="3" customHeight="1" x14ac:dyDescent="0.35">
      <c r="A50" s="330"/>
      <c r="B50" s="331"/>
      <c r="C50" s="332"/>
      <c r="D50" s="333"/>
      <c r="E50" s="334"/>
      <c r="F50" s="335"/>
      <c r="G50" s="336"/>
      <c r="H50" s="332"/>
      <c r="I50" s="337"/>
      <c r="J50" s="338"/>
      <c r="K50" s="339"/>
    </row>
    <row r="51" spans="1:15" s="315" customFormat="1" ht="20.149999999999999" customHeight="1" x14ac:dyDescent="0.3">
      <c r="A51" s="371" t="s">
        <v>33</v>
      </c>
      <c r="B51" s="372" t="e">
        <f>SUM(B10:B49)</f>
        <v>#REF!</v>
      </c>
      <c r="C51" s="373" t="e">
        <f>SUM(C10:C49)</f>
        <v>#REF!</v>
      </c>
      <c r="D51" s="374" t="e">
        <f>SUM(D10:D50)</f>
        <v>#REF!</v>
      </c>
      <c r="E51" s="375" t="e">
        <f>SUM(E10:E50)</f>
        <v>#REF!</v>
      </c>
      <c r="F51" s="376" t="e">
        <f>100/E51*D51-100</f>
        <v>#REF!</v>
      </c>
      <c r="G51" s="377" t="e">
        <f>SUM(G10:G49)</f>
        <v>#DIV/0!</v>
      </c>
      <c r="H51" s="373">
        <f>SUM(H10:H49)</f>
        <v>99.999999999999986</v>
      </c>
      <c r="I51" s="378">
        <f>SUM(I10:I50)</f>
        <v>0</v>
      </c>
      <c r="J51" s="375">
        <f>SUM(J10:J50)</f>
        <v>55452</v>
      </c>
      <c r="K51" s="379">
        <f>100/J51*I51-100</f>
        <v>-100</v>
      </c>
    </row>
    <row r="52" spans="1:15" ht="3" customHeight="1" x14ac:dyDescent="0.3">
      <c r="A52" s="317"/>
      <c r="B52" s="317"/>
      <c r="C52" s="327"/>
      <c r="D52" s="320"/>
      <c r="E52" s="321"/>
      <c r="F52" s="322"/>
      <c r="G52" s="328"/>
      <c r="H52" s="328"/>
      <c r="I52" s="324"/>
      <c r="J52" s="321"/>
      <c r="K52" s="326"/>
      <c r="O52" s="33"/>
    </row>
    <row r="53" spans="1:15" ht="15" customHeight="1" x14ac:dyDescent="0.35">
      <c r="A53" s="276" t="s">
        <v>51</v>
      </c>
      <c r="B53" s="267" t="e">
        <f t="shared" ref="B53:B60" si="11">D53/$D$51*100</f>
        <v>#REF!</v>
      </c>
      <c r="C53" s="277" t="e">
        <f t="shared" ref="C53:C60" si="12">E53/$E$51*100</f>
        <v>#REF!</v>
      </c>
      <c r="D53" s="269" t="e">
        <f>I53-#REF!</f>
        <v>#REF!</v>
      </c>
      <c r="E53" s="270" t="e">
        <f>J53-#REF!</f>
        <v>#REF!</v>
      </c>
      <c r="F53" s="271" t="e">
        <f t="shared" ref="F53:F59" si="13">100/E53*D53-100</f>
        <v>#REF!</v>
      </c>
      <c r="G53" s="278" t="e">
        <f t="shared" ref="G53:G60" si="14">I53/$I$51*100</f>
        <v>#DIV/0!</v>
      </c>
      <c r="H53" s="279">
        <f t="shared" ref="H53:H60" si="15">J53/$J$51*100</f>
        <v>53.14145567337517</v>
      </c>
      <c r="I53" s="273"/>
      <c r="J53" s="274">
        <v>29468</v>
      </c>
      <c r="K53" s="275">
        <f t="shared" ref="K53:K59" si="16">100/J53*I53-100</f>
        <v>-100</v>
      </c>
    </row>
    <row r="54" spans="1:15" ht="15" customHeight="1" x14ac:dyDescent="0.35">
      <c r="A54" s="401" t="s">
        <v>145</v>
      </c>
      <c r="B54" s="183" t="e">
        <f>D54/$D$51*100</f>
        <v>#REF!</v>
      </c>
      <c r="C54" s="266" t="e">
        <f>E54/$E$51*100</f>
        <v>#REF!</v>
      </c>
      <c r="D54" s="402" t="e">
        <f>I54-#REF!</f>
        <v>#REF!</v>
      </c>
      <c r="E54" s="391" t="e">
        <f>J54-#REF!</f>
        <v>#REF!</v>
      </c>
      <c r="F54" s="187" t="e">
        <f>100/E54*D54-100</f>
        <v>#REF!</v>
      </c>
      <c r="G54" s="403" t="e">
        <f>I54/$I$51*100</f>
        <v>#DIV/0!</v>
      </c>
      <c r="H54" s="404">
        <f>J54/$J$51*100</f>
        <v>54.310033903195553</v>
      </c>
      <c r="I54" s="207"/>
      <c r="J54" s="392">
        <v>30116</v>
      </c>
      <c r="K54" s="190">
        <f>100/J54*I54-100</f>
        <v>-100</v>
      </c>
    </row>
    <row r="55" spans="1:15" ht="15" customHeight="1" x14ac:dyDescent="0.35">
      <c r="A55" s="254" t="s">
        <v>55</v>
      </c>
      <c r="B55" s="380" t="e">
        <f>D55/$D$51*100</f>
        <v>#REF!</v>
      </c>
      <c r="C55" s="263" t="e">
        <f>E55/$E$51*100</f>
        <v>#REF!</v>
      </c>
      <c r="D55" s="256" t="e">
        <f>I55-#REF!</f>
        <v>#REF!</v>
      </c>
      <c r="E55" s="257" t="e">
        <f>J55-#REF!</f>
        <v>#REF!</v>
      </c>
      <c r="F55" s="258" t="e">
        <f>100/E55*D55-100</f>
        <v>#REF!</v>
      </c>
      <c r="G55" s="264" t="e">
        <f>I55/$I$51*100</f>
        <v>#DIV/0!</v>
      </c>
      <c r="H55" s="265">
        <f>J55/$J$51*100</f>
        <v>24.534732741830773</v>
      </c>
      <c r="I55" s="260"/>
      <c r="J55" s="261">
        <v>13605</v>
      </c>
      <c r="K55" s="262">
        <f>100/J55*I55-100</f>
        <v>-100</v>
      </c>
    </row>
    <row r="56" spans="1:15" ht="15" customHeight="1" x14ac:dyDescent="0.35">
      <c r="A56" s="30" t="s">
        <v>201</v>
      </c>
      <c r="B56" s="19" t="e">
        <f t="shared" si="11"/>
        <v>#REF!</v>
      </c>
      <c r="C56" s="35" t="e">
        <f t="shared" si="12"/>
        <v>#REF!</v>
      </c>
      <c r="D56" s="26" t="e">
        <f>I56-#REF!</f>
        <v>#REF!</v>
      </c>
      <c r="E56" s="27" t="e">
        <f>J56-#REF!</f>
        <v>#REF!</v>
      </c>
      <c r="F56" s="21" t="e">
        <f t="shared" si="13"/>
        <v>#REF!</v>
      </c>
      <c r="G56" s="36" t="e">
        <f t="shared" si="14"/>
        <v>#DIV/0!</v>
      </c>
      <c r="H56" s="37">
        <f t="shared" si="15"/>
        <v>10.91394359085335</v>
      </c>
      <c r="I56" s="25"/>
      <c r="J56" s="174">
        <v>6052</v>
      </c>
      <c r="K56" s="24">
        <f t="shared" si="16"/>
        <v>-100</v>
      </c>
    </row>
    <row r="57" spans="1:15" ht="15" customHeight="1" x14ac:dyDescent="0.35">
      <c r="A57" s="194" t="s">
        <v>203</v>
      </c>
      <c r="B57" s="183" t="e">
        <f t="shared" ref="B57" si="17">D57/$D$51*100</f>
        <v>#REF!</v>
      </c>
      <c r="C57" s="204" t="e">
        <f t="shared" ref="C57" si="18">E57/$E$51*100</f>
        <v>#REF!</v>
      </c>
      <c r="D57" s="185" t="e">
        <f>I57-#REF!</f>
        <v>#REF!</v>
      </c>
      <c r="E57" s="186" t="e">
        <f>J57-#REF!</f>
        <v>#REF!</v>
      </c>
      <c r="F57" s="187" t="e">
        <f t="shared" ref="F57" si="19">100/E57*D57-100</f>
        <v>#REF!</v>
      </c>
      <c r="G57" s="205" t="e">
        <f t="shared" ref="G57" si="20">I57/$I$51*100</f>
        <v>#DIV/0!</v>
      </c>
      <c r="H57" s="206">
        <f t="shared" ref="H57" si="21">J57/$J$51*100</f>
        <v>4.1170742263579312</v>
      </c>
      <c r="I57" s="182"/>
      <c r="J57" s="203">
        <v>2283</v>
      </c>
      <c r="K57" s="190">
        <f>100/J57*I57-100</f>
        <v>-100</v>
      </c>
    </row>
    <row r="58" spans="1:15" ht="15" customHeight="1" x14ac:dyDescent="0.35">
      <c r="A58" s="30" t="s">
        <v>52</v>
      </c>
      <c r="B58" s="19" t="e">
        <f t="shared" si="11"/>
        <v>#REF!</v>
      </c>
      <c r="C58" s="35" t="e">
        <f t="shared" si="12"/>
        <v>#REF!</v>
      </c>
      <c r="D58" s="26" t="e">
        <f>I58-#REF!</f>
        <v>#REF!</v>
      </c>
      <c r="E58" s="27" t="e">
        <f>J58-#REF!</f>
        <v>#REF!</v>
      </c>
      <c r="F58" s="21" t="e">
        <f t="shared" si="13"/>
        <v>#REF!</v>
      </c>
      <c r="G58" s="36" t="e">
        <f t="shared" si="14"/>
        <v>#DIV/0!</v>
      </c>
      <c r="H58" s="37">
        <f t="shared" si="15"/>
        <v>5.6282911346750346</v>
      </c>
      <c r="I58" s="25"/>
      <c r="J58" s="174">
        <v>3121</v>
      </c>
      <c r="K58" s="24">
        <f t="shared" si="16"/>
        <v>-100</v>
      </c>
    </row>
    <row r="59" spans="1:15" ht="15" customHeight="1" x14ac:dyDescent="0.35">
      <c r="A59" s="194" t="s">
        <v>53</v>
      </c>
      <c r="B59" s="183" t="e">
        <f t="shared" si="11"/>
        <v>#REF!</v>
      </c>
      <c r="C59" s="204" t="e">
        <f t="shared" si="12"/>
        <v>#REF!</v>
      </c>
      <c r="D59" s="185" t="e">
        <f>I59-#REF!</f>
        <v>#REF!</v>
      </c>
      <c r="E59" s="186" t="e">
        <f>J59-#REF!</f>
        <v>#REF!</v>
      </c>
      <c r="F59" s="187" t="e">
        <f t="shared" si="13"/>
        <v>#REF!</v>
      </c>
      <c r="G59" s="205" t="e">
        <f t="shared" si="14"/>
        <v>#DIV/0!</v>
      </c>
      <c r="H59" s="206">
        <f t="shared" si="15"/>
        <v>0.46526725816922743</v>
      </c>
      <c r="I59" s="182"/>
      <c r="J59" s="203">
        <v>258</v>
      </c>
      <c r="K59" s="190">
        <f t="shared" si="16"/>
        <v>-100</v>
      </c>
      <c r="M59" s="55"/>
    </row>
    <row r="60" spans="1:15" ht="15" customHeight="1" x14ac:dyDescent="0.35">
      <c r="A60" s="30" t="s">
        <v>54</v>
      </c>
      <c r="B60" s="19" t="e">
        <f t="shared" si="11"/>
        <v>#REF!</v>
      </c>
      <c r="C60" s="35" t="e">
        <f t="shared" si="12"/>
        <v>#REF!</v>
      </c>
      <c r="D60" s="26" t="e">
        <f>I60-#REF!</f>
        <v>#REF!</v>
      </c>
      <c r="E60" s="27" t="e">
        <f>J60-#REF!</f>
        <v>#REF!</v>
      </c>
      <c r="F60" s="21" t="e">
        <f>IF(E60&gt;0,100/E60*D60-100," ")</f>
        <v>#REF!</v>
      </c>
      <c r="G60" s="36" t="e">
        <f t="shared" si="14"/>
        <v>#DIV/0!</v>
      </c>
      <c r="H60" s="37">
        <f t="shared" si="15"/>
        <v>2.8853783452355189E-2</v>
      </c>
      <c r="I60" s="25"/>
      <c r="J60" s="174">
        <v>16</v>
      </c>
      <c r="K60" s="24">
        <f>IF(J60&gt;0,100/J60*I60-100," ")</f>
        <v>-100</v>
      </c>
    </row>
    <row r="61" spans="1:15" ht="15" customHeight="1" x14ac:dyDescent="0.35">
      <c r="A61" s="407" t="s">
        <v>146</v>
      </c>
      <c r="B61" s="408" t="e">
        <f>D61/$D$51*100</f>
        <v>#REF!</v>
      </c>
      <c r="C61" s="417" t="e">
        <f>E61/$E$51*100</f>
        <v>#REF!</v>
      </c>
      <c r="D61" s="410" t="e">
        <f>I61-#REF!</f>
        <v>#REF!</v>
      </c>
      <c r="E61" s="411" t="e">
        <f>J61-#REF!</f>
        <v>#REF!</v>
      </c>
      <c r="F61" s="412" t="e">
        <f>100/E61*D61-100</f>
        <v>#REF!</v>
      </c>
      <c r="G61" s="419" t="e">
        <f>I61/$I$51*100</f>
        <v>#DIV/0!</v>
      </c>
      <c r="H61" s="420">
        <f>J61/$J$51*100</f>
        <v>21.155233354973671</v>
      </c>
      <c r="I61" s="414"/>
      <c r="J61" s="415">
        <v>11731</v>
      </c>
      <c r="K61" s="416">
        <f>100/J61*I61-100</f>
        <v>-100</v>
      </c>
    </row>
    <row r="62" spans="1:15" ht="15" customHeight="1" x14ac:dyDescent="0.35">
      <c r="A62" s="369" t="s">
        <v>64</v>
      </c>
      <c r="B62" s="153"/>
      <c r="C62" s="154"/>
      <c r="D62" s="198"/>
      <c r="E62" s="158"/>
      <c r="F62" s="199"/>
      <c r="G62" s="155"/>
      <c r="H62" s="156"/>
      <c r="I62" s="200"/>
      <c r="J62" s="159"/>
      <c r="K62" s="157"/>
    </row>
    <row r="63" spans="1:15" s="33" customFormat="1" x14ac:dyDescent="0.3">
      <c r="A63" s="308" t="s">
        <v>96</v>
      </c>
      <c r="B63" s="308"/>
      <c r="C63" s="308"/>
      <c r="D63" s="308"/>
      <c r="E63" s="308"/>
      <c r="F63" s="311"/>
      <c r="G63" s="311"/>
      <c r="H63" s="311"/>
      <c r="I63" s="309"/>
      <c r="J63" s="309"/>
      <c r="K63" s="310"/>
    </row>
    <row r="64" spans="1:15" ht="12.75" customHeight="1" x14ac:dyDescent="0.3"/>
    <row r="65" spans="1:11" ht="12.75" customHeight="1" x14ac:dyDescent="0.3">
      <c r="D65" s="55"/>
      <c r="E65" s="55"/>
      <c r="I65" s="55"/>
      <c r="J65" s="55"/>
    </row>
    <row r="66" spans="1:11" ht="12.75" customHeight="1" x14ac:dyDescent="0.35">
      <c r="A66" s="2" t="s">
        <v>49</v>
      </c>
      <c r="B66" s="2"/>
      <c r="C66" s="2"/>
      <c r="D66" s="2"/>
      <c r="E66" s="2"/>
      <c r="F66" s="38"/>
      <c r="G66" s="38"/>
      <c r="H66" s="38"/>
      <c r="I66" s="2"/>
      <c r="K66" s="39"/>
    </row>
    <row r="67" spans="1:11" ht="12.75" customHeight="1" x14ac:dyDescent="0.35">
      <c r="A67" s="2" t="s">
        <v>50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1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1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März 2021</v>
      </c>
      <c r="J69" s="41"/>
      <c r="K69" s="40"/>
    </row>
    <row r="70" spans="1:11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mars 2021</v>
      </c>
      <c r="J70" s="41"/>
      <c r="K70" s="42"/>
    </row>
    <row r="71" spans="1:11" s="218" customFormat="1" ht="15" customHeight="1" x14ac:dyDescent="0.3">
      <c r="A71" s="298" t="s">
        <v>32</v>
      </c>
      <c r="B71" s="299"/>
      <c r="C71" s="299"/>
      <c r="D71" s="300"/>
      <c r="E71" s="300"/>
      <c r="F71" s="301"/>
      <c r="G71" s="301"/>
      <c r="H71" s="301"/>
      <c r="I71" s="300"/>
      <c r="J71" s="300"/>
      <c r="K71" s="302"/>
    </row>
    <row r="72" spans="1:11" ht="12.75" customHeight="1" x14ac:dyDescent="0.3">
      <c r="A72" s="4" t="str">
        <f>A6</f>
        <v>Stichtag / date de référence: 31.03.2021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1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</row>
    <row r="74" spans="1:11" ht="12.75" customHeight="1" x14ac:dyDescent="0.3">
      <c r="A74" s="72" t="s">
        <v>3</v>
      </c>
      <c r="B74" s="3"/>
      <c r="C74" s="3"/>
      <c r="D74" s="48" t="e">
        <f>D9</f>
        <v>#REF!</v>
      </c>
      <c r="E74" s="49" t="e">
        <f>E9</f>
        <v>#REF!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</row>
    <row r="75" spans="1:11" ht="12.75" customHeight="1" x14ac:dyDescent="0.3">
      <c r="A75" s="70" t="s">
        <v>188</v>
      </c>
      <c r="B75" s="3"/>
      <c r="C75" s="3"/>
      <c r="D75" s="52" t="e">
        <f>I75-#REF!</f>
        <v>#REF!</v>
      </c>
      <c r="E75" s="53" t="e">
        <f>J75-#REF!</f>
        <v>#REF!</v>
      </c>
      <c r="F75" s="56" t="e">
        <f>IF(E75&gt;0,(D75*100/E75)-100,"")</f>
        <v>#REF!</v>
      </c>
      <c r="G75" s="122"/>
      <c r="H75" s="122"/>
      <c r="I75" s="126"/>
      <c r="J75" s="53">
        <v>1</v>
      </c>
      <c r="K75" s="54">
        <f>IF(J75&gt;0,(I75*100/J75)-100,"")</f>
        <v>-100</v>
      </c>
    </row>
    <row r="76" spans="1:11" ht="12.75" customHeight="1" x14ac:dyDescent="0.3">
      <c r="A76" s="70" t="s">
        <v>34</v>
      </c>
      <c r="D76" s="52" t="e">
        <f>I76-#REF!</f>
        <v>#REF!</v>
      </c>
      <c r="E76" s="53" t="e">
        <f>J76-#REF!</f>
        <v>#REF!</v>
      </c>
      <c r="F76" s="56" t="e">
        <f>IF(E76&gt;0,(D76*100/E76)-100,"")</f>
        <v>#REF!</v>
      </c>
      <c r="G76" s="56"/>
      <c r="H76" s="56"/>
      <c r="I76" s="52"/>
      <c r="J76" s="53">
        <v>55</v>
      </c>
      <c r="K76" s="54">
        <f>IF(J76&gt;0,(I76*100/J76)-100,"")</f>
        <v>-100</v>
      </c>
    </row>
    <row r="77" spans="1:11" ht="12.75" customHeight="1" x14ac:dyDescent="0.3">
      <c r="A77" s="70" t="s">
        <v>35</v>
      </c>
      <c r="D77" s="52" t="e">
        <f>I77-#REF!</f>
        <v>#REF!</v>
      </c>
      <c r="E77" s="53" t="e">
        <f>J77-#REF!</f>
        <v>#REF!</v>
      </c>
      <c r="F77" s="56" t="e">
        <f t="shared" ref="F77:F89" si="22">IF(E77&gt;0,(D77*100/E77)-100,"")</f>
        <v>#REF!</v>
      </c>
      <c r="G77" s="56"/>
      <c r="H77" s="56"/>
      <c r="I77" s="52"/>
      <c r="J77" s="53">
        <v>5</v>
      </c>
      <c r="K77" s="54">
        <f t="shared" ref="K77:K89" si="23">IF(J77&gt;0,(I77*100/J77)-100,"")</f>
        <v>-100</v>
      </c>
    </row>
    <row r="78" spans="1:11" ht="12.75" customHeight="1" x14ac:dyDescent="0.3">
      <c r="A78" s="179" t="s">
        <v>36</v>
      </c>
      <c r="B78" s="55"/>
      <c r="C78" s="55"/>
      <c r="D78" s="52" t="e">
        <f>I78-#REF!</f>
        <v>#REF!</v>
      </c>
      <c r="E78" s="53" t="e">
        <f>J78-#REF!</f>
        <v>#REF!</v>
      </c>
      <c r="F78" s="56" t="e">
        <f t="shared" si="22"/>
        <v>#REF!</v>
      </c>
      <c r="G78" s="56"/>
      <c r="H78" s="56"/>
      <c r="I78" s="55"/>
      <c r="J78" s="57">
        <v>4</v>
      </c>
      <c r="K78" s="54">
        <f t="shared" si="23"/>
        <v>-100</v>
      </c>
    </row>
    <row r="79" spans="1:11" ht="12.75" customHeight="1" x14ac:dyDescent="0.3">
      <c r="A79" s="70" t="s">
        <v>10</v>
      </c>
      <c r="D79" s="52" t="e">
        <f>I79-#REF!</f>
        <v>#REF!</v>
      </c>
      <c r="E79" s="53" t="e">
        <f>J79-#REF!</f>
        <v>#REF!</v>
      </c>
      <c r="F79" s="56" t="e">
        <f t="shared" si="22"/>
        <v>#REF!</v>
      </c>
      <c r="G79" s="56"/>
      <c r="H79" s="56"/>
      <c r="I79" s="52"/>
      <c r="J79" s="53">
        <v>20</v>
      </c>
      <c r="K79" s="54">
        <f t="shared" si="23"/>
        <v>-100</v>
      </c>
    </row>
    <row r="80" spans="1:11" ht="12.75" customHeight="1" x14ac:dyDescent="0.3">
      <c r="A80" s="177" t="s">
        <v>13</v>
      </c>
      <c r="B80" s="58"/>
      <c r="C80" s="59"/>
      <c r="D80" s="52" t="e">
        <f>I80-#REF!</f>
        <v>#REF!</v>
      </c>
      <c r="E80" s="53" t="e">
        <f>J80-#REF!</f>
        <v>#REF!</v>
      </c>
      <c r="F80" s="56" t="e">
        <f t="shared" si="22"/>
        <v>#REF!</v>
      </c>
      <c r="G80" s="61"/>
      <c r="H80" s="62"/>
      <c r="I80" s="63"/>
      <c r="J80" s="57">
        <v>0</v>
      </c>
      <c r="K80" s="54" t="str">
        <f t="shared" si="23"/>
        <v/>
      </c>
    </row>
    <row r="81" spans="1:11" ht="12.75" customHeight="1" x14ac:dyDescent="0.3">
      <c r="A81" s="178" t="s">
        <v>37</v>
      </c>
      <c r="B81" s="64"/>
      <c r="C81" s="64"/>
      <c r="D81" s="52" t="e">
        <f>I81-#REF!</f>
        <v>#REF!</v>
      </c>
      <c r="E81" s="53" t="e">
        <f>J81-#REF!</f>
        <v>#REF!</v>
      </c>
      <c r="F81" s="56" t="e">
        <f t="shared" si="22"/>
        <v>#REF!</v>
      </c>
      <c r="G81" s="56"/>
      <c r="H81" s="56"/>
      <c r="I81" s="55"/>
      <c r="J81" s="57">
        <v>124</v>
      </c>
      <c r="K81" s="54">
        <f t="shared" si="23"/>
        <v>-100</v>
      </c>
    </row>
    <row r="82" spans="1:11" ht="12.75" customHeight="1" x14ac:dyDescent="0.3">
      <c r="A82" s="70" t="s">
        <v>38</v>
      </c>
      <c r="D82" s="52" t="e">
        <f>I82-#REF!</f>
        <v>#REF!</v>
      </c>
      <c r="E82" s="53" t="e">
        <f>J82-#REF!</f>
        <v>#REF!</v>
      </c>
      <c r="F82" s="56" t="e">
        <f t="shared" si="22"/>
        <v>#REF!</v>
      </c>
      <c r="G82" s="56"/>
      <c r="H82" s="56"/>
      <c r="I82" s="52"/>
      <c r="J82" s="53">
        <v>30</v>
      </c>
      <c r="K82" s="54">
        <f t="shared" si="23"/>
        <v>-100</v>
      </c>
    </row>
    <row r="83" spans="1:11" ht="12.75" customHeight="1" x14ac:dyDescent="0.3">
      <c r="A83" s="70" t="s">
        <v>63</v>
      </c>
      <c r="D83" s="52" t="e">
        <f>I83-#REF!</f>
        <v>#REF!</v>
      </c>
      <c r="E83" s="53" t="e">
        <f>J83-#REF!</f>
        <v>#REF!</v>
      </c>
      <c r="F83" s="56" t="e">
        <f t="shared" si="22"/>
        <v>#REF!</v>
      </c>
      <c r="G83" s="56"/>
      <c r="H83" s="56"/>
      <c r="I83" s="52"/>
      <c r="J83" s="53">
        <v>5</v>
      </c>
      <c r="K83" s="54">
        <f t="shared" si="23"/>
        <v>-100</v>
      </c>
    </row>
    <row r="84" spans="1:11" ht="12.75" customHeight="1" x14ac:dyDescent="0.3">
      <c r="A84" s="70" t="s">
        <v>39</v>
      </c>
      <c r="D84" s="52" t="e">
        <f>I84-#REF!</f>
        <v>#REF!</v>
      </c>
      <c r="E84" s="53" t="e">
        <f>J84-#REF!</f>
        <v>#REF!</v>
      </c>
      <c r="F84" s="56" t="e">
        <f t="shared" si="22"/>
        <v>#REF!</v>
      </c>
      <c r="G84" s="56"/>
      <c r="H84" s="56"/>
      <c r="I84" s="52"/>
      <c r="J84" s="53">
        <v>61</v>
      </c>
      <c r="K84" s="54">
        <f t="shared" si="23"/>
        <v>-100</v>
      </c>
    </row>
    <row r="85" spans="1:11" ht="12.75" customHeight="1" x14ac:dyDescent="0.3">
      <c r="A85" s="70" t="s">
        <v>40</v>
      </c>
      <c r="D85" s="52" t="e">
        <f>I85-#REF!</f>
        <v>#REF!</v>
      </c>
      <c r="E85" s="53" t="e">
        <f>J85-#REF!</f>
        <v>#REF!</v>
      </c>
      <c r="F85" s="56" t="e">
        <f t="shared" si="22"/>
        <v>#REF!</v>
      </c>
      <c r="G85" s="56"/>
      <c r="H85" s="56"/>
      <c r="I85" s="52"/>
      <c r="J85" s="53">
        <v>10</v>
      </c>
      <c r="K85" s="54">
        <f t="shared" si="23"/>
        <v>-100</v>
      </c>
    </row>
    <row r="86" spans="1:11" ht="12.75" customHeight="1" x14ac:dyDescent="0.3">
      <c r="A86" s="70" t="s">
        <v>41</v>
      </c>
      <c r="D86" s="52" t="e">
        <f>I86-#REF!</f>
        <v>#REF!</v>
      </c>
      <c r="E86" s="53" t="e">
        <f>J86-#REF!</f>
        <v>#REF!</v>
      </c>
      <c r="F86" s="56" t="e">
        <f t="shared" si="22"/>
        <v>#REF!</v>
      </c>
      <c r="G86" s="56"/>
      <c r="H86" s="56"/>
      <c r="I86" s="52"/>
      <c r="J86" s="53">
        <v>4</v>
      </c>
      <c r="K86" s="54">
        <f t="shared" si="23"/>
        <v>-100</v>
      </c>
    </row>
    <row r="87" spans="1:11" ht="12.75" customHeight="1" x14ac:dyDescent="0.3">
      <c r="A87" s="70" t="s">
        <v>65</v>
      </c>
      <c r="D87" s="52" t="e">
        <f>I87-#REF!</f>
        <v>#REF!</v>
      </c>
      <c r="E87" s="53"/>
      <c r="F87" s="56"/>
      <c r="G87" s="56"/>
      <c r="H87" s="56"/>
      <c r="I87" s="52"/>
      <c r="J87" s="53">
        <v>0</v>
      </c>
      <c r="K87" s="54" t="str">
        <f t="shared" si="23"/>
        <v/>
      </c>
    </row>
    <row r="88" spans="1:11" ht="12.75" customHeight="1" x14ac:dyDescent="0.3">
      <c r="A88" s="70" t="s">
        <v>44</v>
      </c>
      <c r="D88" s="52" t="e">
        <f>I88-#REF!</f>
        <v>#REF!</v>
      </c>
      <c r="E88" s="53" t="e">
        <f>J88-#REF!</f>
        <v>#REF!</v>
      </c>
      <c r="F88" s="56" t="e">
        <f t="shared" si="22"/>
        <v>#REF!</v>
      </c>
      <c r="G88" s="56"/>
      <c r="H88" s="56"/>
      <c r="I88" s="52"/>
      <c r="J88" s="53">
        <v>13</v>
      </c>
      <c r="K88" s="54">
        <f t="shared" si="23"/>
        <v>-100</v>
      </c>
    </row>
    <row r="89" spans="1:11" ht="12.75" customHeight="1" x14ac:dyDescent="0.3">
      <c r="A89" s="70" t="s">
        <v>42</v>
      </c>
      <c r="D89" s="52" t="e">
        <f>I89-#REF!</f>
        <v>#REF!</v>
      </c>
      <c r="E89" s="53" t="e">
        <f>J89-#REF!</f>
        <v>#REF!</v>
      </c>
      <c r="F89" s="56" t="e">
        <f t="shared" si="22"/>
        <v>#REF!</v>
      </c>
      <c r="G89" s="56"/>
      <c r="H89" s="56"/>
      <c r="I89" s="52"/>
      <c r="J89" s="53">
        <v>23</v>
      </c>
      <c r="K89" s="54">
        <f t="shared" si="23"/>
        <v>-100</v>
      </c>
    </row>
    <row r="90" spans="1:11" ht="15" customHeight="1" x14ac:dyDescent="0.35">
      <c r="A90" s="74" t="s">
        <v>43</v>
      </c>
      <c r="B90" s="5"/>
      <c r="C90" s="5"/>
      <c r="D90" s="65" t="e">
        <f>SUM(D75:D89)</f>
        <v>#REF!</v>
      </c>
      <c r="E90" s="66" t="e">
        <f>SUM(E75:E89)</f>
        <v>#REF!</v>
      </c>
      <c r="F90" s="67" t="e">
        <f>100/E90*D90-100</f>
        <v>#REF!</v>
      </c>
      <c r="G90" s="67"/>
      <c r="H90" s="67"/>
      <c r="I90" s="68">
        <f>SUM(I75:I89)</f>
        <v>0</v>
      </c>
      <c r="J90" s="66">
        <f>SUM(J75:J89)</f>
        <v>355</v>
      </c>
      <c r="K90" s="69">
        <f>100/J90*I90-100</f>
        <v>-100</v>
      </c>
    </row>
    <row r="91" spans="1:11" x14ac:dyDescent="0.3">
      <c r="A91" s="70"/>
    </row>
    <row r="92" spans="1:11" x14ac:dyDescent="0.3">
      <c r="A92" s="70"/>
    </row>
    <row r="93" spans="1:11" x14ac:dyDescent="0.3">
      <c r="A93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1200" verticalDpi="1200" r:id="rId1"/>
  <headerFooter alignWithMargins="0"/>
  <ignoredErrors>
    <ignoredError sqref="K60 F6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O93"/>
  <sheetViews>
    <sheetView topLeftCell="A37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152"/>
      <c r="B1" s="71"/>
      <c r="C1" s="71"/>
      <c r="D1" s="72"/>
      <c r="E1" s="72"/>
      <c r="F1" s="73"/>
      <c r="G1" s="73"/>
      <c r="H1" s="73"/>
      <c r="I1" s="72"/>
      <c r="J1" s="70"/>
      <c r="K1" s="88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89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88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91"/>
      <c r="G4" s="92"/>
      <c r="H4" s="92"/>
      <c r="I4" s="70"/>
      <c r="J4" s="70"/>
      <c r="K4" s="75" t="s">
        <v>89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90"/>
    </row>
    <row r="6" spans="1:11" ht="15" customHeight="1" x14ac:dyDescent="0.35">
      <c r="A6" s="76" t="s">
        <v>192</v>
      </c>
      <c r="B6" s="76"/>
      <c r="C6" s="76"/>
      <c r="D6" s="72"/>
      <c r="E6" s="72"/>
      <c r="F6" s="93"/>
      <c r="G6" s="93"/>
      <c r="H6" s="93"/>
      <c r="I6" s="94"/>
      <c r="J6" s="95"/>
      <c r="K6" s="96"/>
    </row>
    <row r="7" spans="1:11" ht="3" customHeight="1" x14ac:dyDescent="0.35">
      <c r="A7" s="76"/>
      <c r="B7" s="76"/>
      <c r="C7" s="76"/>
      <c r="D7" s="72"/>
      <c r="E7" s="72"/>
      <c r="F7" s="93"/>
      <c r="G7" s="93"/>
      <c r="H7" s="93"/>
      <c r="I7" s="94"/>
      <c r="J7" s="95"/>
      <c r="K7" s="96"/>
    </row>
    <row r="8" spans="1:11" ht="15" customHeight="1" x14ac:dyDescent="0.35">
      <c r="A8" s="76"/>
      <c r="B8" s="427" t="s">
        <v>46</v>
      </c>
      <c r="C8" s="427"/>
      <c r="D8" s="72"/>
      <c r="E8" s="72"/>
      <c r="F8" s="93"/>
      <c r="G8" s="427" t="s">
        <v>46</v>
      </c>
      <c r="H8" s="427"/>
      <c r="I8" s="94"/>
      <c r="J8" s="95"/>
      <c r="K8" s="96"/>
    </row>
    <row r="9" spans="1:11" s="18" customFormat="1" ht="15" customHeight="1" x14ac:dyDescent="0.35">
      <c r="A9" s="196" t="s">
        <v>3</v>
      </c>
      <c r="B9" s="10" t="e">
        <f>März!B9+31</f>
        <v>#REF!</v>
      </c>
      <c r="C9" s="11" t="e">
        <f>März!C9+31</f>
        <v>#REF!</v>
      </c>
      <c r="D9" s="12" t="e">
        <f>März!D9+31</f>
        <v>#REF!</v>
      </c>
      <c r="E9" s="13" t="e">
        <f>März!E9+31</f>
        <v>#REF!</v>
      </c>
      <c r="F9" s="14" t="s">
        <v>4</v>
      </c>
      <c r="G9" s="15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 t="e">
        <f t="shared" ref="B10:B47" si="0">D10/$D$51*100</f>
        <v>#DIV/0!</v>
      </c>
      <c r="C10" s="163">
        <f t="shared" ref="C10:C47" si="1">E10/$E$51*100</f>
        <v>0.77808569601364308</v>
      </c>
      <c r="D10" s="164">
        <f>I10-März!I10</f>
        <v>0</v>
      </c>
      <c r="E10" s="165">
        <f>J10-März!J10</f>
        <v>73</v>
      </c>
      <c r="F10" s="166">
        <f t="shared" ref="F10:F49" si="2">IF(E10&gt;0,(D10*100/E10)-100," ")</f>
        <v>-100</v>
      </c>
      <c r="G10" s="167" t="e">
        <f t="shared" ref="G10:G47" si="3">I10/$I$51*100</f>
        <v>#DIV/0!</v>
      </c>
      <c r="H10" s="168">
        <f t="shared" ref="H10:H47" si="4">J10/$J$51*100</f>
        <v>0.91001634944627807</v>
      </c>
      <c r="I10" s="169"/>
      <c r="J10" s="170">
        <v>590</v>
      </c>
      <c r="K10" s="171">
        <f t="shared" ref="K10:K49" si="5">IF(J10&gt;0,(I10*100/J10)-100," ")</f>
        <v>-100</v>
      </c>
    </row>
    <row r="11" spans="1:11" ht="15" customHeight="1" x14ac:dyDescent="0.35">
      <c r="A11" s="29" t="s">
        <v>56</v>
      </c>
      <c r="B11" s="19" t="e">
        <f t="shared" si="0"/>
        <v>#DIV/0!</v>
      </c>
      <c r="C11" s="20">
        <f t="shared" si="1"/>
        <v>4.2634832658281815E-2</v>
      </c>
      <c r="D11" s="26">
        <f>I11-März!I11</f>
        <v>0</v>
      </c>
      <c r="E11" s="27">
        <f>J11-März!J11</f>
        <v>4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4.6272017768454826E-2</v>
      </c>
      <c r="I11" s="25"/>
      <c r="J11" s="28">
        <v>30</v>
      </c>
      <c r="K11" s="24">
        <f t="shared" si="5"/>
        <v>-100</v>
      </c>
    </row>
    <row r="12" spans="1:11" ht="15" customHeight="1" x14ac:dyDescent="0.35">
      <c r="A12" s="169" t="s">
        <v>6</v>
      </c>
      <c r="B12" s="173" t="e">
        <f t="shared" si="0"/>
        <v>#DIV/0!</v>
      </c>
      <c r="C12" s="163">
        <f t="shared" si="1"/>
        <v>3.1976124493711365E-2</v>
      </c>
      <c r="D12" s="164">
        <f>I12-März!I12</f>
        <v>0</v>
      </c>
      <c r="E12" s="165">
        <f>J12-März!J12</f>
        <v>3</v>
      </c>
      <c r="F12" s="166">
        <f t="shared" si="2"/>
        <v>-100</v>
      </c>
      <c r="G12" s="167" t="e">
        <f t="shared" si="3"/>
        <v>#DIV/0!</v>
      </c>
      <c r="H12" s="168">
        <f t="shared" si="4"/>
        <v>4.6272017768454826E-2</v>
      </c>
      <c r="I12" s="169"/>
      <c r="J12" s="170">
        <v>30</v>
      </c>
      <c r="K12" s="171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#DIV/0!</v>
      </c>
      <c r="C13" s="20">
        <f t="shared" si="1"/>
        <v>4.8177360903858455</v>
      </c>
      <c r="D13" s="26">
        <f>I13-März!I13</f>
        <v>0</v>
      </c>
      <c r="E13" s="27">
        <f>J13-März!J13</f>
        <v>452</v>
      </c>
      <c r="F13" s="21">
        <f t="shared" si="2"/>
        <v>-100</v>
      </c>
      <c r="G13" s="22" t="e">
        <f t="shared" si="3"/>
        <v>#DIV/0!</v>
      </c>
      <c r="H13" s="23">
        <f t="shared" si="4"/>
        <v>5.2750100256038497</v>
      </c>
      <c r="I13" s="25"/>
      <c r="J13" s="28">
        <v>3420</v>
      </c>
      <c r="K13" s="24">
        <f t="shared" si="5"/>
        <v>-100</v>
      </c>
    </row>
    <row r="14" spans="1:11" ht="15" customHeight="1" x14ac:dyDescent="0.35">
      <c r="A14" s="172" t="s">
        <v>8</v>
      </c>
      <c r="B14" s="173" t="e">
        <f t="shared" si="0"/>
        <v>#DIV/0!</v>
      </c>
      <c r="C14" s="163">
        <f t="shared" si="1"/>
        <v>11.73523768919207</v>
      </c>
      <c r="D14" s="164">
        <f>I14-März!I14</f>
        <v>0</v>
      </c>
      <c r="E14" s="165">
        <f>J14-März!J14</f>
        <v>1101</v>
      </c>
      <c r="F14" s="166">
        <f t="shared" si="2"/>
        <v>-100</v>
      </c>
      <c r="G14" s="167" t="e">
        <f t="shared" si="3"/>
        <v>#DIV/0!</v>
      </c>
      <c r="H14" s="168">
        <f t="shared" si="4"/>
        <v>9.8744485917882603</v>
      </c>
      <c r="I14" s="169"/>
      <c r="J14" s="170">
        <v>6402</v>
      </c>
      <c r="K14" s="171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#DIV/0!</v>
      </c>
      <c r="C15" s="20">
        <f t="shared" si="1"/>
        <v>4.2634832658281815E-2</v>
      </c>
      <c r="D15" s="26">
        <f>I15-März!I15</f>
        <v>0</v>
      </c>
      <c r="E15" s="27">
        <f>J15-März!J15</f>
        <v>4</v>
      </c>
      <c r="F15" s="21">
        <f t="shared" si="2"/>
        <v>-100</v>
      </c>
      <c r="G15" s="22" t="e">
        <f t="shared" si="3"/>
        <v>#DIV/0!</v>
      </c>
      <c r="H15" s="23">
        <f t="shared" si="4"/>
        <v>2.7763210661072891E-2</v>
      </c>
      <c r="I15" s="25"/>
      <c r="J15" s="28">
        <v>18</v>
      </c>
      <c r="K15" s="24">
        <f t="shared" si="5"/>
        <v>-100</v>
      </c>
    </row>
    <row r="16" spans="1:11" ht="15" customHeight="1" x14ac:dyDescent="0.35">
      <c r="A16" s="169" t="s">
        <v>11</v>
      </c>
      <c r="B16" s="173" t="e">
        <f t="shared" si="0"/>
        <v>#DIV/0!</v>
      </c>
      <c r="C16" s="163">
        <f t="shared" si="1"/>
        <v>0.96994244297591137</v>
      </c>
      <c r="D16" s="164">
        <f>I16-März!I16</f>
        <v>0</v>
      </c>
      <c r="E16" s="165">
        <f>J16-März!J16</f>
        <v>91</v>
      </c>
      <c r="F16" s="166">
        <f t="shared" si="2"/>
        <v>-100</v>
      </c>
      <c r="G16" s="167" t="e">
        <f t="shared" si="3"/>
        <v>#DIV/0!</v>
      </c>
      <c r="H16" s="168">
        <f t="shared" si="4"/>
        <v>1.2755652898170713</v>
      </c>
      <c r="I16" s="169"/>
      <c r="J16" s="170">
        <v>827</v>
      </c>
      <c r="K16" s="171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3.7198891494350885</v>
      </c>
      <c r="D17" s="26">
        <f>I17-März!I17</f>
        <v>0</v>
      </c>
      <c r="E17" s="27">
        <f>J17-März!J17</f>
        <v>349</v>
      </c>
      <c r="F17" s="21">
        <f t="shared" si="2"/>
        <v>-100</v>
      </c>
      <c r="G17" s="22" t="e">
        <f t="shared" si="3"/>
        <v>#DIV/0!</v>
      </c>
      <c r="H17" s="23">
        <f t="shared" si="4"/>
        <v>2.7346762501156801</v>
      </c>
      <c r="I17" s="25"/>
      <c r="J17" s="28">
        <v>1773</v>
      </c>
      <c r="K17" s="24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#DIV/0!</v>
      </c>
      <c r="C18" s="163">
        <f t="shared" si="1"/>
        <v>0.22383287145597955</v>
      </c>
      <c r="D18" s="164">
        <f>I18-März!I18</f>
        <v>0</v>
      </c>
      <c r="E18" s="165">
        <f>J18-März!J18</f>
        <v>21</v>
      </c>
      <c r="F18" s="166">
        <f t="shared" ref="F18" si="7">IF(E18&gt;0,(D18*100/E18)-100," ")</f>
        <v>-100</v>
      </c>
      <c r="G18" s="167" t="e">
        <f t="shared" si="3"/>
        <v>#DIV/0!</v>
      </c>
      <c r="H18" s="168">
        <f t="shared" si="4"/>
        <v>0.25603849831878334</v>
      </c>
      <c r="I18" s="169"/>
      <c r="J18" s="170">
        <v>166</v>
      </c>
      <c r="K18" s="171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2.4941377105094862</v>
      </c>
      <c r="D19" s="26">
        <f>I19-März!I19</f>
        <v>0</v>
      </c>
      <c r="E19" s="27">
        <f>J19-März!J19</f>
        <v>234</v>
      </c>
      <c r="F19" s="21">
        <f t="shared" si="2"/>
        <v>-100</v>
      </c>
      <c r="G19" s="22" t="e">
        <f t="shared" si="3"/>
        <v>#DIV/0!</v>
      </c>
      <c r="H19" s="23">
        <f t="shared" si="4"/>
        <v>2.8657803004596354</v>
      </c>
      <c r="I19" s="25"/>
      <c r="J19" s="28">
        <v>1858</v>
      </c>
      <c r="K19" s="24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#DIV/0!</v>
      </c>
      <c r="C20" s="163">
        <f t="shared" si="1"/>
        <v>4.156896184182477</v>
      </c>
      <c r="D20" s="164">
        <f>I20-März!I20</f>
        <v>0</v>
      </c>
      <c r="E20" s="165">
        <f>J20-März!J20</f>
        <v>390</v>
      </c>
      <c r="F20" s="166">
        <f t="shared" si="2"/>
        <v>-100</v>
      </c>
      <c r="G20" s="167" t="e">
        <f t="shared" si="3"/>
        <v>#DIV/0!</v>
      </c>
      <c r="H20" s="168">
        <f t="shared" si="4"/>
        <v>3.7912206558287318</v>
      </c>
      <c r="I20" s="169"/>
      <c r="J20" s="170">
        <v>2458</v>
      </c>
      <c r="K20" s="171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0.25580899594969092</v>
      </c>
      <c r="D21" s="26">
        <f>I21-März!I21</f>
        <v>0</v>
      </c>
      <c r="E21" s="27">
        <f>J21-März!J21</f>
        <v>24</v>
      </c>
      <c r="F21" s="21">
        <f t="shared" si="2"/>
        <v>-100</v>
      </c>
      <c r="G21" s="22" t="e">
        <f t="shared" si="3"/>
        <v>#DIV/0!</v>
      </c>
      <c r="H21" s="23">
        <f t="shared" si="4"/>
        <v>0.34087053089428387</v>
      </c>
      <c r="I21" s="25"/>
      <c r="J21" s="28">
        <v>221</v>
      </c>
      <c r="K21" s="24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#DIV/0!</v>
      </c>
      <c r="C22" s="163">
        <f t="shared" si="1"/>
        <v>3.1549776167128543</v>
      </c>
      <c r="D22" s="164">
        <f>I22-März!I22</f>
        <v>0</v>
      </c>
      <c r="E22" s="165">
        <f>J22-März!J22</f>
        <v>296</v>
      </c>
      <c r="F22" s="166">
        <f t="shared" si="2"/>
        <v>-100</v>
      </c>
      <c r="G22" s="167" t="e">
        <f t="shared" si="3"/>
        <v>#DIV/0!</v>
      </c>
      <c r="H22" s="168">
        <f t="shared" si="4"/>
        <v>2.8534410957213807</v>
      </c>
      <c r="I22" s="169"/>
      <c r="J22" s="170">
        <v>1850</v>
      </c>
      <c r="K22" s="171">
        <f t="shared" si="5"/>
        <v>-100</v>
      </c>
    </row>
    <row r="23" spans="1:11" ht="15" customHeight="1" x14ac:dyDescent="0.35">
      <c r="A23" s="30" t="s">
        <v>48</v>
      </c>
      <c r="B23" s="19" t="e">
        <f t="shared" si="0"/>
        <v>#DIV/0!</v>
      </c>
      <c r="C23" s="20">
        <f t="shared" si="1"/>
        <v>0.29844382860797269</v>
      </c>
      <c r="D23" s="26">
        <f>I23-März!I23</f>
        <v>0</v>
      </c>
      <c r="E23" s="27">
        <f>J23-März!J23</f>
        <v>28</v>
      </c>
      <c r="F23" s="21">
        <f t="shared" si="2"/>
        <v>-100</v>
      </c>
      <c r="G23" s="22" t="e">
        <f t="shared" si="3"/>
        <v>#DIV/0!</v>
      </c>
      <c r="H23" s="23">
        <f t="shared" si="4"/>
        <v>0.5043649936761575</v>
      </c>
      <c r="I23" s="25"/>
      <c r="J23" s="28">
        <v>327</v>
      </c>
      <c r="K23" s="24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#DIV/0!</v>
      </c>
      <c r="C24" s="163">
        <f t="shared" si="1"/>
        <v>0.92730761031762954</v>
      </c>
      <c r="D24" s="164">
        <f>I24-März!I24</f>
        <v>0</v>
      </c>
      <c r="E24" s="165">
        <f>J24-März!J24</f>
        <v>87</v>
      </c>
      <c r="F24" s="166">
        <f t="shared" si="2"/>
        <v>-100</v>
      </c>
      <c r="G24" s="167" t="e">
        <f t="shared" si="3"/>
        <v>#DIV/0!</v>
      </c>
      <c r="H24" s="168">
        <f t="shared" si="4"/>
        <v>1.5238917851744456</v>
      </c>
      <c r="I24" s="169"/>
      <c r="J24" s="170">
        <v>988</v>
      </c>
      <c r="K24" s="171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1.3962907695587294</v>
      </c>
      <c r="D25" s="26">
        <f>I25-März!I25</f>
        <v>0</v>
      </c>
      <c r="E25" s="27">
        <f>J25-März!J25</f>
        <v>131</v>
      </c>
      <c r="F25" s="21">
        <f t="shared" si="2"/>
        <v>-100</v>
      </c>
      <c r="G25" s="22" t="e">
        <f t="shared" si="3"/>
        <v>#DIV/0!</v>
      </c>
      <c r="H25" s="23">
        <f t="shared" si="4"/>
        <v>1.4051269395687449</v>
      </c>
      <c r="I25" s="25"/>
      <c r="J25" s="28">
        <v>911</v>
      </c>
      <c r="K25" s="24">
        <f t="shared" si="5"/>
        <v>-100</v>
      </c>
    </row>
    <row r="26" spans="1:11" ht="15" customHeight="1" x14ac:dyDescent="0.35">
      <c r="A26" s="172" t="s">
        <v>60</v>
      </c>
      <c r="B26" s="173" t="e">
        <f t="shared" si="0"/>
        <v>#DIV/0!</v>
      </c>
      <c r="C26" s="163">
        <f t="shared" si="1"/>
        <v>1.0232359837987637</v>
      </c>
      <c r="D26" s="164">
        <f>I26-März!I26</f>
        <v>0</v>
      </c>
      <c r="E26" s="165">
        <f>J26-März!J26</f>
        <v>96</v>
      </c>
      <c r="F26" s="166">
        <f t="shared" si="2"/>
        <v>-100</v>
      </c>
      <c r="G26" s="167" t="e">
        <f t="shared" si="3"/>
        <v>#DIV/0!</v>
      </c>
      <c r="H26" s="168">
        <f t="shared" si="4"/>
        <v>1.1768516519110344</v>
      </c>
      <c r="I26" s="169"/>
      <c r="J26" s="170">
        <v>763</v>
      </c>
      <c r="K26" s="171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0.21317416329140909</v>
      </c>
      <c r="D27" s="26">
        <f>I27-März!I27</f>
        <v>0</v>
      </c>
      <c r="E27" s="27">
        <f>J27-März!J27</f>
        <v>20</v>
      </c>
      <c r="F27" s="21">
        <f t="shared" si="2"/>
        <v>-100</v>
      </c>
      <c r="G27" s="22" t="e">
        <f t="shared" si="3"/>
        <v>#DIV/0!</v>
      </c>
      <c r="H27" s="23">
        <f t="shared" si="4"/>
        <v>0.27146250424160162</v>
      </c>
      <c r="I27" s="25"/>
      <c r="J27" s="28">
        <v>176</v>
      </c>
      <c r="K27" s="24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#DIV/0!</v>
      </c>
      <c r="C28" s="163">
        <f t="shared" si="1"/>
        <v>9.5928373481134088E-2</v>
      </c>
      <c r="D28" s="164">
        <f>I28-März!I28</f>
        <v>0</v>
      </c>
      <c r="E28" s="165">
        <f>J28-März!J28</f>
        <v>9</v>
      </c>
      <c r="F28" s="166">
        <f t="shared" si="2"/>
        <v>-100</v>
      </c>
      <c r="G28" s="167" t="e">
        <f t="shared" si="3"/>
        <v>#DIV/0!</v>
      </c>
      <c r="H28" s="168">
        <f t="shared" si="4"/>
        <v>0.10488324027516426</v>
      </c>
      <c r="I28" s="169"/>
      <c r="J28" s="170">
        <v>68</v>
      </c>
      <c r="K28" s="171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2.0358132594329565</v>
      </c>
      <c r="D29" s="26">
        <f>I29-März!I29</f>
        <v>0</v>
      </c>
      <c r="E29" s="27">
        <f>J29-März!J29</f>
        <v>191</v>
      </c>
      <c r="F29" s="21">
        <f t="shared" si="2"/>
        <v>-100</v>
      </c>
      <c r="G29" s="22" t="e">
        <f t="shared" si="3"/>
        <v>#DIV/0!</v>
      </c>
      <c r="H29" s="23">
        <f t="shared" si="4"/>
        <v>1.8400839065922201</v>
      </c>
      <c r="I29" s="25"/>
      <c r="J29" s="28">
        <v>1193</v>
      </c>
      <c r="K29" s="24">
        <f t="shared" si="5"/>
        <v>-100</v>
      </c>
    </row>
    <row r="30" spans="1:11" ht="15" customHeight="1" x14ac:dyDescent="0.35">
      <c r="A30" s="172" t="s">
        <v>104</v>
      </c>
      <c r="B30" s="173" t="e">
        <f t="shared" si="0"/>
        <v>#DIV/0!</v>
      </c>
      <c r="C30" s="163">
        <f t="shared" si="1"/>
        <v>10.445534001279045</v>
      </c>
      <c r="D30" s="164">
        <f>I30-März!I30</f>
        <v>0</v>
      </c>
      <c r="E30" s="165">
        <f>J30-März!J30</f>
        <v>980</v>
      </c>
      <c r="F30" s="166">
        <f t="shared" si="2"/>
        <v>-100</v>
      </c>
      <c r="G30" s="167" t="e">
        <f t="shared" si="3"/>
        <v>#DIV/0!</v>
      </c>
      <c r="H30" s="168">
        <f t="shared" si="4"/>
        <v>9.8497701823117492</v>
      </c>
      <c r="I30" s="169"/>
      <c r="J30" s="170">
        <v>6386</v>
      </c>
      <c r="K30" s="171">
        <f t="shared" si="5"/>
        <v>-100</v>
      </c>
    </row>
    <row r="31" spans="1:11" ht="15" customHeight="1" x14ac:dyDescent="0.35">
      <c r="A31" s="30" t="s">
        <v>59</v>
      </c>
      <c r="B31" s="19" t="e">
        <f t="shared" si="0"/>
        <v>#DIV/0!</v>
      </c>
      <c r="C31" s="20">
        <f t="shared" si="1"/>
        <v>2.3875506288637816</v>
      </c>
      <c r="D31" s="26">
        <f>I31-März!I31</f>
        <v>0</v>
      </c>
      <c r="E31" s="27">
        <f>J31-März!J31</f>
        <v>224</v>
      </c>
      <c r="F31" s="21">
        <f t="shared" si="2"/>
        <v>-100</v>
      </c>
      <c r="G31" s="22" t="e">
        <f t="shared" si="3"/>
        <v>#DIV/0!</v>
      </c>
      <c r="H31" s="23">
        <f t="shared" si="4"/>
        <v>2.091495203134158</v>
      </c>
      <c r="I31" s="25"/>
      <c r="J31" s="28">
        <v>1356</v>
      </c>
      <c r="K31" s="24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#DIV/0!</v>
      </c>
      <c r="C32" s="163">
        <f t="shared" si="1"/>
        <v>1.7160520144958433</v>
      </c>
      <c r="D32" s="164">
        <f>I32-März!I32</f>
        <v>0</v>
      </c>
      <c r="E32" s="165">
        <f>J32-März!J32</f>
        <v>161</v>
      </c>
      <c r="F32" s="166">
        <f t="shared" si="2"/>
        <v>-100</v>
      </c>
      <c r="G32" s="167" t="e">
        <f t="shared" si="3"/>
        <v>#DIV/0!</v>
      </c>
      <c r="H32" s="168">
        <f t="shared" si="4"/>
        <v>1.8925255267298022</v>
      </c>
      <c r="I32" s="169"/>
      <c r="J32" s="170">
        <v>1227</v>
      </c>
      <c r="K32" s="171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1.1511404817736091</v>
      </c>
      <c r="D33" s="26">
        <f>I33-März!I33</f>
        <v>0</v>
      </c>
      <c r="E33" s="27">
        <f>J33-März!J33</f>
        <v>108</v>
      </c>
      <c r="F33" s="21">
        <f t="shared" si="2"/>
        <v>-100</v>
      </c>
      <c r="G33" s="22" t="e">
        <f t="shared" si="3"/>
        <v>#DIV/0!</v>
      </c>
      <c r="H33" s="23">
        <f t="shared" si="4"/>
        <v>1.2416324767868712</v>
      </c>
      <c r="I33" s="25"/>
      <c r="J33" s="28">
        <v>805</v>
      </c>
      <c r="K33" s="24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#DIV/0!</v>
      </c>
      <c r="C34" s="163">
        <f t="shared" si="1"/>
        <v>1.8119803879769771</v>
      </c>
      <c r="D34" s="164">
        <f>I34-März!I34</f>
        <v>0</v>
      </c>
      <c r="E34" s="165">
        <f>J34-März!J34</f>
        <v>170</v>
      </c>
      <c r="F34" s="166">
        <f t="shared" si="2"/>
        <v>-100</v>
      </c>
      <c r="G34" s="167" t="e">
        <f t="shared" si="3"/>
        <v>#DIV/0!</v>
      </c>
      <c r="H34" s="168">
        <f t="shared" si="4"/>
        <v>1.9619335533824844</v>
      </c>
      <c r="I34" s="169"/>
      <c r="J34" s="170">
        <v>1272</v>
      </c>
      <c r="K34" s="171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2.2276700063952251</v>
      </c>
      <c r="D35" s="26">
        <f>I35-März!I35</f>
        <v>0</v>
      </c>
      <c r="E35" s="27">
        <f>J35-März!J35</f>
        <v>209</v>
      </c>
      <c r="F35" s="21">
        <f t="shared" si="2"/>
        <v>-100</v>
      </c>
      <c r="G35" s="22" t="e">
        <f t="shared" si="3"/>
        <v>#DIV/0!</v>
      </c>
      <c r="H35" s="23">
        <f t="shared" si="4"/>
        <v>2.2488200635469044</v>
      </c>
      <c r="I35" s="25"/>
      <c r="J35" s="28">
        <v>1458</v>
      </c>
      <c r="K35" s="24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#DIV/0!</v>
      </c>
      <c r="C36" s="163">
        <f t="shared" si="1"/>
        <v>1.8546152206352591</v>
      </c>
      <c r="D36" s="164">
        <f>I36-März!I36</f>
        <v>0</v>
      </c>
      <c r="E36" s="165">
        <f>J36-März!J36</f>
        <v>174</v>
      </c>
      <c r="F36" s="166">
        <f t="shared" si="2"/>
        <v>-100</v>
      </c>
      <c r="G36" s="167" t="e">
        <f t="shared" si="3"/>
        <v>#DIV/0!</v>
      </c>
      <c r="H36" s="168">
        <f t="shared" si="4"/>
        <v>1.528518986951291</v>
      </c>
      <c r="I36" s="169"/>
      <c r="J36" s="170">
        <v>991</v>
      </c>
      <c r="K36" s="171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3.6452781922830955</v>
      </c>
      <c r="D37" s="26">
        <f>I37-März!I37</f>
        <v>0</v>
      </c>
      <c r="E37" s="27">
        <f>J37-März!J37</f>
        <v>342</v>
      </c>
      <c r="F37" s="21">
        <f t="shared" si="2"/>
        <v>-100</v>
      </c>
      <c r="G37" s="22" t="e">
        <f t="shared" si="3"/>
        <v>#DIV/0!</v>
      </c>
      <c r="H37" s="23">
        <f t="shared" si="4"/>
        <v>4.6611345898756822</v>
      </c>
      <c r="I37" s="25"/>
      <c r="J37" s="28">
        <v>3022</v>
      </c>
      <c r="K37" s="24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#DIV/0!</v>
      </c>
      <c r="C38" s="163">
        <f t="shared" si="1"/>
        <v>5.563845661905777</v>
      </c>
      <c r="D38" s="164">
        <f>I38-März!I38</f>
        <v>0</v>
      </c>
      <c r="E38" s="165">
        <f>J38-März!J38</f>
        <v>522</v>
      </c>
      <c r="F38" s="166">
        <f t="shared" si="2"/>
        <v>-100</v>
      </c>
      <c r="G38" s="167" t="e">
        <f t="shared" si="3"/>
        <v>#DIV/0!</v>
      </c>
      <c r="H38" s="168">
        <f t="shared" si="4"/>
        <v>5.490946108523306</v>
      </c>
      <c r="I38" s="169"/>
      <c r="J38" s="170">
        <v>3560</v>
      </c>
      <c r="K38" s="171">
        <f t="shared" si="5"/>
        <v>-100</v>
      </c>
    </row>
    <row r="39" spans="1:11" ht="15" customHeight="1" x14ac:dyDescent="0.35">
      <c r="A39" s="30" t="s">
        <v>58</v>
      </c>
      <c r="B39" s="19" t="e">
        <f t="shared" si="0"/>
        <v>#DIV/0!</v>
      </c>
      <c r="C39" s="20">
        <f t="shared" si="1"/>
        <v>8.3777446173523771</v>
      </c>
      <c r="D39" s="26">
        <f>I39-März!I39</f>
        <v>0</v>
      </c>
      <c r="E39" s="27">
        <f>J39-März!J39</f>
        <v>786</v>
      </c>
      <c r="F39" s="21">
        <f t="shared" si="2"/>
        <v>-100</v>
      </c>
      <c r="G39" s="22" t="e">
        <f t="shared" si="3"/>
        <v>#DIV/0!</v>
      </c>
      <c r="H39" s="23">
        <f t="shared" si="4"/>
        <v>8.1083999136255667</v>
      </c>
      <c r="I39" s="25"/>
      <c r="J39" s="28">
        <v>5257</v>
      </c>
      <c r="K39" s="24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#DIV/0!</v>
      </c>
      <c r="C40" s="163">
        <f t="shared" si="1"/>
        <v>0.24515028778512044</v>
      </c>
      <c r="D40" s="164">
        <f>I40-März!I40</f>
        <v>0</v>
      </c>
      <c r="E40" s="165">
        <f>J40-März!J40</f>
        <v>23</v>
      </c>
      <c r="F40" s="166">
        <f t="shared" si="2"/>
        <v>-100</v>
      </c>
      <c r="G40" s="167" t="e">
        <f t="shared" si="3"/>
        <v>#DIV/0!</v>
      </c>
      <c r="H40" s="168">
        <f t="shared" si="4"/>
        <v>0.178918468704692</v>
      </c>
      <c r="I40" s="169"/>
      <c r="J40" s="170">
        <v>116</v>
      </c>
      <c r="K40" s="171">
        <f t="shared" si="5"/>
        <v>-100</v>
      </c>
    </row>
    <row r="41" spans="1:11" ht="15" customHeight="1" x14ac:dyDescent="0.35">
      <c r="A41" s="30" t="s">
        <v>61</v>
      </c>
      <c r="B41" s="19" t="e">
        <f t="shared" si="0"/>
        <v>#DIV/0!</v>
      </c>
      <c r="C41" s="20">
        <f t="shared" si="1"/>
        <v>0</v>
      </c>
      <c r="D41" s="26">
        <f>I41-März!I41</f>
        <v>0</v>
      </c>
      <c r="E41" s="27">
        <f>J41-März!J41</f>
        <v>0</v>
      </c>
      <c r="F41" s="21" t="str">
        <f t="shared" si="2"/>
        <v xml:space="preserve"> </v>
      </c>
      <c r="G41" s="22" t="e">
        <f t="shared" si="3"/>
        <v>#DIV/0!</v>
      </c>
      <c r="H41" s="23">
        <f t="shared" si="4"/>
        <v>4.627201776845483E-3</v>
      </c>
      <c r="I41" s="25"/>
      <c r="J41" s="28">
        <v>3</v>
      </c>
      <c r="K41" s="24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#DIV/0!</v>
      </c>
      <c r="C42" s="163">
        <f t="shared" si="1"/>
        <v>0.69281603069707953</v>
      </c>
      <c r="D42" s="164">
        <f>I42-März!I42</f>
        <v>0</v>
      </c>
      <c r="E42" s="165">
        <f>J42-März!J42</f>
        <v>65</v>
      </c>
      <c r="F42" s="166">
        <f t="shared" si="2"/>
        <v>-100</v>
      </c>
      <c r="G42" s="167" t="e">
        <f t="shared" si="3"/>
        <v>#DIV/0!</v>
      </c>
      <c r="H42" s="168">
        <f t="shared" si="4"/>
        <v>0.64472344757380384</v>
      </c>
      <c r="I42" s="169"/>
      <c r="J42" s="170">
        <v>418</v>
      </c>
      <c r="K42" s="171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1.6307823491792792</v>
      </c>
      <c r="D43" s="26">
        <f>I43-März!I43</f>
        <v>0</v>
      </c>
      <c r="E43" s="27">
        <f>J43-März!J43</f>
        <v>153</v>
      </c>
      <c r="F43" s="21">
        <f t="shared" si="2"/>
        <v>-100</v>
      </c>
      <c r="G43" s="22" t="e">
        <f t="shared" si="3"/>
        <v>#DIV/0!</v>
      </c>
      <c r="H43" s="23">
        <f t="shared" si="4"/>
        <v>1.4714501650368634</v>
      </c>
      <c r="I43" s="25"/>
      <c r="J43" s="28">
        <v>954</v>
      </c>
      <c r="K43" s="24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#DIV/0!</v>
      </c>
      <c r="C44" s="163">
        <f t="shared" si="1"/>
        <v>1.5135365593690044</v>
      </c>
      <c r="D44" s="164">
        <f>I44-März!I44</f>
        <v>0</v>
      </c>
      <c r="E44" s="165">
        <f>J44-März!J44</f>
        <v>142</v>
      </c>
      <c r="F44" s="166">
        <f t="shared" ref="F44:F47" si="9">IF(E44&gt;0,(D44*100/E44)-100," ")</f>
        <v>-100</v>
      </c>
      <c r="G44" s="167" t="e">
        <f t="shared" si="3"/>
        <v>#DIV/0!</v>
      </c>
      <c r="H44" s="168">
        <f t="shared" si="4"/>
        <v>1.9634759539747666</v>
      </c>
      <c r="I44" s="169"/>
      <c r="J44" s="170">
        <v>1273</v>
      </c>
      <c r="K44" s="171">
        <f t="shared" ref="K44:K47" si="10">IF(J44&gt;0,(I44*100/J44)-100," ")</f>
        <v>-100</v>
      </c>
    </row>
    <row r="45" spans="1:11" ht="15" customHeight="1" x14ac:dyDescent="0.35">
      <c r="A45" s="30" t="s">
        <v>205</v>
      </c>
      <c r="B45" s="19" t="e">
        <f t="shared" si="0"/>
        <v>#DIV/0!</v>
      </c>
      <c r="C45" s="20">
        <f t="shared" si="1"/>
        <v>3.6665956086122358</v>
      </c>
      <c r="D45" s="26">
        <f>I45-März!I45</f>
        <v>0</v>
      </c>
      <c r="E45" s="27">
        <f>J45-März!J45</f>
        <v>344</v>
      </c>
      <c r="F45" s="21">
        <f t="shared" si="9"/>
        <v>-100</v>
      </c>
      <c r="G45" s="22" t="e">
        <f t="shared" si="3"/>
        <v>#DIV/0!</v>
      </c>
      <c r="H45" s="23">
        <f t="shared" si="4"/>
        <v>3.8961038961038961</v>
      </c>
      <c r="I45" s="25"/>
      <c r="J45" s="28">
        <v>2526</v>
      </c>
      <c r="K45" s="24">
        <f t="shared" si="10"/>
        <v>-100</v>
      </c>
    </row>
    <row r="46" spans="1:11" ht="15" customHeight="1" x14ac:dyDescent="0.35">
      <c r="A46" s="172" t="s">
        <v>206</v>
      </c>
      <c r="B46" s="173" t="e">
        <f t="shared" si="0"/>
        <v>#DIV/0!</v>
      </c>
      <c r="C46" s="163">
        <f t="shared" si="1"/>
        <v>10.775953954380729</v>
      </c>
      <c r="D46" s="164">
        <f>I46-März!I46</f>
        <v>0</v>
      </c>
      <c r="E46" s="165">
        <f>J46-März!J46</f>
        <v>1011</v>
      </c>
      <c r="F46" s="166">
        <f t="shared" si="9"/>
        <v>-100</v>
      </c>
      <c r="G46" s="167" t="e">
        <f t="shared" si="3"/>
        <v>#DIV/0!</v>
      </c>
      <c r="H46" s="168">
        <f t="shared" si="4"/>
        <v>11.339729154455995</v>
      </c>
      <c r="I46" s="169"/>
      <c r="J46" s="170">
        <v>7352</v>
      </c>
      <c r="K46" s="171">
        <f t="shared" si="10"/>
        <v>-100</v>
      </c>
    </row>
    <row r="47" spans="1:11" ht="15" customHeight="1" x14ac:dyDescent="0.35">
      <c r="A47" s="30" t="s">
        <v>207</v>
      </c>
      <c r="B47" s="19" t="e">
        <f t="shared" si="0"/>
        <v>#DIV/0!</v>
      </c>
      <c r="C47" s="20">
        <f t="shared" si="1"/>
        <v>2.7499467064591774</v>
      </c>
      <c r="D47" s="26">
        <f>I47-März!I47</f>
        <v>0</v>
      </c>
      <c r="E47" s="27">
        <f>J47-März!J47</f>
        <v>258</v>
      </c>
      <c r="F47" s="21">
        <f t="shared" si="9"/>
        <v>-100</v>
      </c>
      <c r="G47" s="22" t="e">
        <f t="shared" si="3"/>
        <v>#DIV/0!</v>
      </c>
      <c r="H47" s="23">
        <f t="shared" si="4"/>
        <v>3.590708578832094</v>
      </c>
      <c r="I47" s="25"/>
      <c r="J47" s="28">
        <v>2328</v>
      </c>
      <c r="K47" s="24">
        <f t="shared" si="10"/>
        <v>-100</v>
      </c>
    </row>
    <row r="48" spans="1:11" ht="3" customHeight="1" x14ac:dyDescent="0.35">
      <c r="A48" s="340"/>
      <c r="B48" s="341"/>
      <c r="C48" s="31"/>
      <c r="D48" s="342"/>
      <c r="E48" s="343"/>
      <c r="F48" s="344"/>
      <c r="G48" s="32"/>
      <c r="H48" s="31"/>
      <c r="I48" s="340"/>
      <c r="J48" s="345"/>
      <c r="K48" s="157"/>
    </row>
    <row r="49" spans="1:15" ht="15" customHeight="1" x14ac:dyDescent="0.35">
      <c r="A49" s="172" t="s">
        <v>32</v>
      </c>
      <c r="B49" s="173" t="e">
        <f>D49/$D$51*100</f>
        <v>#DIV/0!</v>
      </c>
      <c r="C49" s="163">
        <f>E49/$E$51*100</f>
        <v>1.1298230654444681</v>
      </c>
      <c r="D49" s="164">
        <f>I49-März!I49</f>
        <v>0</v>
      </c>
      <c r="E49" s="165">
        <f>J49-März!J49</f>
        <v>106</v>
      </c>
      <c r="F49" s="166">
        <f t="shared" si="2"/>
        <v>-100</v>
      </c>
      <c r="G49" s="167" t="e">
        <f>I49/$I$51*100</f>
        <v>#DIV/0!</v>
      </c>
      <c r="H49" s="168">
        <f>J49/$J$51*100</f>
        <v>0.71104667304192248</v>
      </c>
      <c r="I49" s="169">
        <f>I90</f>
        <v>0</v>
      </c>
      <c r="J49" s="170">
        <f>J90</f>
        <v>461</v>
      </c>
      <c r="K49" s="171">
        <f t="shared" si="5"/>
        <v>-100</v>
      </c>
    </row>
    <row r="50" spans="1:15" s="33" customFormat="1" ht="3" customHeight="1" x14ac:dyDescent="0.35">
      <c r="A50" s="330"/>
      <c r="B50" s="331"/>
      <c r="C50" s="332"/>
      <c r="D50" s="333"/>
      <c r="E50" s="334"/>
      <c r="F50" s="335"/>
      <c r="G50" s="336"/>
      <c r="H50" s="332"/>
      <c r="I50" s="337"/>
      <c r="J50" s="338"/>
      <c r="K50" s="339"/>
    </row>
    <row r="51" spans="1:15" s="315" customFormat="1" ht="20.149999999999999" customHeight="1" x14ac:dyDescent="0.3">
      <c r="A51" s="371" t="s">
        <v>33</v>
      </c>
      <c r="B51" s="372" t="e">
        <f>SUM(B10:B49)</f>
        <v>#DIV/0!</v>
      </c>
      <c r="C51" s="373">
        <f>SUM(C10:C49)</f>
        <v>100</v>
      </c>
      <c r="D51" s="374">
        <f>SUM(D10:D50)</f>
        <v>0</v>
      </c>
      <c r="E51" s="375">
        <f>SUM(E10:E50)</f>
        <v>9382</v>
      </c>
      <c r="F51" s="376">
        <f>100/E51*D51-100</f>
        <v>-100</v>
      </c>
      <c r="G51" s="377" t="e">
        <f>SUM(G10:G49)</f>
        <v>#DIV/0!</v>
      </c>
      <c r="H51" s="373">
        <f>SUM(H10:H49)</f>
        <v>100</v>
      </c>
      <c r="I51" s="378">
        <f>SUM(I10:I50)</f>
        <v>0</v>
      </c>
      <c r="J51" s="375">
        <f>SUM(J10:J50)</f>
        <v>64834</v>
      </c>
      <c r="K51" s="379">
        <f>100/J51*I51-100</f>
        <v>-100</v>
      </c>
    </row>
    <row r="52" spans="1:15" ht="3" customHeight="1" x14ac:dyDescent="0.3">
      <c r="A52" s="317"/>
      <c r="B52" s="317"/>
      <c r="C52" s="327"/>
      <c r="D52" s="320"/>
      <c r="E52" s="321"/>
      <c r="F52" s="322"/>
      <c r="G52" s="328"/>
      <c r="H52" s="328"/>
      <c r="I52" s="324"/>
      <c r="J52" s="321"/>
      <c r="K52" s="326"/>
      <c r="O52" s="33"/>
    </row>
    <row r="53" spans="1:15" ht="15" customHeight="1" x14ac:dyDescent="0.35">
      <c r="A53" s="276" t="s">
        <v>51</v>
      </c>
      <c r="B53" s="267" t="e">
        <f t="shared" ref="B53:B60" si="11">D53/$D$51*100</f>
        <v>#DIV/0!</v>
      </c>
      <c r="C53" s="277">
        <f t="shared" ref="C53:C60" si="12">E53/$E$51*100</f>
        <v>52.067789383926666</v>
      </c>
      <c r="D53" s="269">
        <f>I53-März!I53</f>
        <v>0</v>
      </c>
      <c r="E53" s="270">
        <f>J53-März!J53</f>
        <v>4885</v>
      </c>
      <c r="F53" s="271">
        <f t="shared" ref="F53:F59" si="13">100/E53*D53-100</f>
        <v>-100</v>
      </c>
      <c r="G53" s="278" t="e">
        <f t="shared" ref="G53:G60" si="14">I53/$I$51*100</f>
        <v>#DIV/0!</v>
      </c>
      <c r="H53" s="279">
        <f t="shared" ref="H53:H60" si="15">J53/$J$51*100</f>
        <v>52.986087546657622</v>
      </c>
      <c r="I53" s="273"/>
      <c r="J53" s="274">
        <v>34353</v>
      </c>
      <c r="K53" s="275">
        <f t="shared" ref="K53:K59" si="16">100/J53*I53-100</f>
        <v>-100</v>
      </c>
    </row>
    <row r="54" spans="1:15" ht="15" customHeight="1" x14ac:dyDescent="0.35">
      <c r="A54" s="401" t="s">
        <v>145</v>
      </c>
      <c r="B54" s="183" t="e">
        <f>D54/$D$51*100</f>
        <v>#DIV/0!</v>
      </c>
      <c r="C54" s="266">
        <f>E54/$E$51*100</f>
        <v>53.453421445320828</v>
      </c>
      <c r="D54" s="402">
        <f>I54-März!I54</f>
        <v>0</v>
      </c>
      <c r="E54" s="391">
        <f>J54-März!J54</f>
        <v>5015</v>
      </c>
      <c r="F54" s="187">
        <f>100/E54*D54-100</f>
        <v>-100</v>
      </c>
      <c r="G54" s="403" t="e">
        <f>I54/$I$51*100</f>
        <v>#DIV/0!</v>
      </c>
      <c r="H54" s="404">
        <f>J54/$J$51*100</f>
        <v>54.18607520745288</v>
      </c>
      <c r="I54" s="207"/>
      <c r="J54" s="392">
        <v>35131</v>
      </c>
      <c r="K54" s="190">
        <f>100/J54*I54-100</f>
        <v>-100</v>
      </c>
    </row>
    <row r="55" spans="1:15" ht="15" customHeight="1" x14ac:dyDescent="0.35">
      <c r="A55" s="254" t="s">
        <v>55</v>
      </c>
      <c r="B55" s="380" t="e">
        <f>D55/$D$51*100</f>
        <v>#DIV/0!</v>
      </c>
      <c r="C55" s="263">
        <f>E55/$E$51*100</f>
        <v>25.026646770411425</v>
      </c>
      <c r="D55" s="256">
        <f>I55-März!I55</f>
        <v>0</v>
      </c>
      <c r="E55" s="257">
        <f>J55-März!J55</f>
        <v>2348</v>
      </c>
      <c r="F55" s="258">
        <f>100/E55*D55-100</f>
        <v>-100</v>
      </c>
      <c r="G55" s="264" t="e">
        <f>I55/$I$51*100</f>
        <v>#DIV/0!</v>
      </c>
      <c r="H55" s="265">
        <f>J55/$J$51*100</f>
        <v>24.605916648671993</v>
      </c>
      <c r="I55" s="260"/>
      <c r="J55" s="261">
        <v>15953</v>
      </c>
      <c r="K55" s="262">
        <f>100/J55*I55-100</f>
        <v>-100</v>
      </c>
    </row>
    <row r="56" spans="1:15" ht="15" customHeight="1" x14ac:dyDescent="0.35">
      <c r="A56" s="30" t="s">
        <v>201</v>
      </c>
      <c r="B56" s="19" t="e">
        <f t="shared" si="11"/>
        <v>#DIV/0!</v>
      </c>
      <c r="C56" s="35">
        <f t="shared" si="12"/>
        <v>11.063739074824133</v>
      </c>
      <c r="D56" s="26">
        <f>I56-März!I56</f>
        <v>0</v>
      </c>
      <c r="E56" s="27">
        <f>J56-März!J56</f>
        <v>1038</v>
      </c>
      <c r="F56" s="21">
        <f t="shared" si="13"/>
        <v>-100</v>
      </c>
      <c r="G56" s="36" t="e">
        <f t="shared" si="14"/>
        <v>#DIV/0!</v>
      </c>
      <c r="H56" s="37">
        <f t="shared" si="15"/>
        <v>10.935620199278157</v>
      </c>
      <c r="I56" s="25"/>
      <c r="J56" s="174">
        <v>7090</v>
      </c>
      <c r="K56" s="24">
        <f t="shared" si="16"/>
        <v>-100</v>
      </c>
    </row>
    <row r="57" spans="1:15" ht="15" customHeight="1" x14ac:dyDescent="0.35">
      <c r="A57" s="194" t="s">
        <v>203</v>
      </c>
      <c r="B57" s="183" t="e">
        <f t="shared" ref="B57" si="17">D57/$D$51*100</f>
        <v>#DIV/0!</v>
      </c>
      <c r="C57" s="204">
        <f t="shared" ref="C57" si="18">E57/$E$51*100</f>
        <v>4.5192922617778724</v>
      </c>
      <c r="D57" s="185">
        <f>I57-März!I57</f>
        <v>0</v>
      </c>
      <c r="E57" s="186">
        <f>J57-März!J57</f>
        <v>424</v>
      </c>
      <c r="F57" s="187">
        <f t="shared" ref="F57" si="19">100/E57*D57-100</f>
        <v>-100</v>
      </c>
      <c r="G57" s="205" t="e">
        <f t="shared" ref="G57" si="20">I57/$I$51*100</f>
        <v>#DIV/0!</v>
      </c>
      <c r="H57" s="206">
        <f t="shared" ref="H57" si="21">J57/$J$51*100</f>
        <v>4.1752784033069066</v>
      </c>
      <c r="I57" s="182"/>
      <c r="J57" s="392">
        <v>2707</v>
      </c>
      <c r="K57" s="190">
        <f>100/J57*I57-100</f>
        <v>-100</v>
      </c>
    </row>
    <row r="58" spans="1:15" ht="15" customHeight="1" x14ac:dyDescent="0.35">
      <c r="A58" s="30" t="s">
        <v>52</v>
      </c>
      <c r="B58" s="19" t="e">
        <f t="shared" si="11"/>
        <v>#DIV/0!</v>
      </c>
      <c r="C58" s="35">
        <f t="shared" si="12"/>
        <v>5.6704327435514816</v>
      </c>
      <c r="D58" s="26">
        <f>I58-März!I58</f>
        <v>0</v>
      </c>
      <c r="E58" s="27">
        <f>J58-März!J58</f>
        <v>532</v>
      </c>
      <c r="F58" s="21">
        <f t="shared" si="13"/>
        <v>-100</v>
      </c>
      <c r="G58" s="36" t="e">
        <f t="shared" si="14"/>
        <v>#DIV/0!</v>
      </c>
      <c r="H58" s="37">
        <f t="shared" si="15"/>
        <v>5.634389363605516</v>
      </c>
      <c r="I58" s="25"/>
      <c r="J58" s="174">
        <v>3653</v>
      </c>
      <c r="K58" s="24">
        <f t="shared" si="16"/>
        <v>-100</v>
      </c>
    </row>
    <row r="59" spans="1:15" ht="15" customHeight="1" x14ac:dyDescent="0.35">
      <c r="A59" s="194" t="s">
        <v>53</v>
      </c>
      <c r="B59" s="183" t="e">
        <f t="shared" si="11"/>
        <v>#DIV/0!</v>
      </c>
      <c r="C59" s="204">
        <f t="shared" si="12"/>
        <v>0.24515028778512044</v>
      </c>
      <c r="D59" s="185">
        <f>I59-März!I59</f>
        <v>0</v>
      </c>
      <c r="E59" s="186">
        <f>J59-März!J59</f>
        <v>23</v>
      </c>
      <c r="F59" s="187">
        <f t="shared" si="13"/>
        <v>-100</v>
      </c>
      <c r="G59" s="205" t="e">
        <f t="shared" si="14"/>
        <v>#DIV/0!</v>
      </c>
      <c r="H59" s="206">
        <f t="shared" si="15"/>
        <v>0.43341456643119353</v>
      </c>
      <c r="I59" s="182"/>
      <c r="J59" s="392">
        <v>281</v>
      </c>
      <c r="K59" s="190">
        <f t="shared" si="16"/>
        <v>-100</v>
      </c>
      <c r="M59" s="55"/>
    </row>
    <row r="60" spans="1:15" ht="15" customHeight="1" x14ac:dyDescent="0.35">
      <c r="A60" s="30" t="s">
        <v>54</v>
      </c>
      <c r="B60" s="19" t="e">
        <f t="shared" si="11"/>
        <v>#DIV/0!</v>
      </c>
      <c r="C60" s="35">
        <f t="shared" si="12"/>
        <v>1.0658708164570454E-2</v>
      </c>
      <c r="D60" s="26">
        <f>I60-März!I60</f>
        <v>0</v>
      </c>
      <c r="E60" s="27">
        <f>J60-März!J60</f>
        <v>1</v>
      </c>
      <c r="F60" s="21">
        <f>IF(E60&gt;0,100/E60*D60-100," ")</f>
        <v>-100</v>
      </c>
      <c r="G60" s="36" t="e">
        <f t="shared" si="14"/>
        <v>#DIV/0!</v>
      </c>
      <c r="H60" s="37">
        <f t="shared" si="15"/>
        <v>2.6220810068791064E-2</v>
      </c>
      <c r="I60" s="25"/>
      <c r="J60" s="174">
        <v>17</v>
      </c>
      <c r="K60" s="24">
        <f>IF(J60&gt;0,100/J60*I60-100," ")</f>
        <v>-100</v>
      </c>
    </row>
    <row r="61" spans="1:15" ht="15" customHeight="1" x14ac:dyDescent="0.35">
      <c r="A61" s="407" t="s">
        <v>146</v>
      </c>
      <c r="B61" s="408" t="e">
        <f>D61/$D$51*100</f>
        <v>#DIV/0!</v>
      </c>
      <c r="C61" s="417">
        <f>E61/$E$51*100</f>
        <v>21.519931784267747</v>
      </c>
      <c r="D61" s="410">
        <f>I61-März!I61</f>
        <v>0</v>
      </c>
      <c r="E61" s="411">
        <f>J61-März!J61</f>
        <v>2019</v>
      </c>
      <c r="F61" s="412">
        <f>100/E61*D61-100</f>
        <v>-100</v>
      </c>
      <c r="G61" s="419" t="e">
        <f>I61/$I$51*100</f>
        <v>#DIV/0!</v>
      </c>
      <c r="H61" s="420">
        <f>J61/$J$51*100</f>
        <v>21.208008143875126</v>
      </c>
      <c r="I61" s="414"/>
      <c r="J61" s="415">
        <v>13750</v>
      </c>
      <c r="K61" s="416">
        <f>100/J61*I61-100</f>
        <v>-100</v>
      </c>
    </row>
    <row r="62" spans="1:15" ht="15" customHeight="1" x14ac:dyDescent="0.35">
      <c r="A62" s="369" t="s">
        <v>64</v>
      </c>
      <c r="B62" s="153"/>
      <c r="C62" s="154"/>
      <c r="D62" s="198"/>
      <c r="E62" s="158"/>
      <c r="F62" s="199"/>
      <c r="G62" s="155"/>
      <c r="H62" s="156"/>
      <c r="I62" s="200"/>
      <c r="J62" s="159"/>
      <c r="K62" s="157"/>
    </row>
    <row r="63" spans="1:15" s="33" customFormat="1" x14ac:dyDescent="0.3">
      <c r="A63" s="308" t="s">
        <v>97</v>
      </c>
      <c r="B63" s="308"/>
      <c r="C63" s="308"/>
      <c r="D63" s="308"/>
      <c r="E63" s="308"/>
      <c r="F63" s="311"/>
      <c r="G63" s="311"/>
      <c r="H63" s="311"/>
      <c r="I63" s="309"/>
      <c r="J63" s="309"/>
      <c r="K63" s="310"/>
    </row>
    <row r="64" spans="1:15" ht="12.75" customHeight="1" x14ac:dyDescent="0.3"/>
    <row r="65" spans="1:11" ht="12.75" customHeight="1" x14ac:dyDescent="0.3">
      <c r="I65" s="55"/>
      <c r="J65" s="55"/>
    </row>
    <row r="66" spans="1:11" ht="12.75" customHeight="1" x14ac:dyDescent="0.35">
      <c r="A66" s="2" t="s">
        <v>49</v>
      </c>
      <c r="B66" s="2"/>
      <c r="C66" s="2"/>
      <c r="D66" s="2"/>
      <c r="E66" s="2"/>
      <c r="F66" s="38"/>
      <c r="G66" s="38"/>
      <c r="H66" s="38"/>
      <c r="I66" s="2"/>
      <c r="K66" s="39"/>
    </row>
    <row r="67" spans="1:11" ht="12.75" customHeight="1" x14ac:dyDescent="0.35">
      <c r="A67" s="2" t="s">
        <v>50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1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1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April 2021</v>
      </c>
      <c r="J69" s="41"/>
      <c r="K69" s="40"/>
    </row>
    <row r="70" spans="1:11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avril 2021</v>
      </c>
      <c r="J70" s="41"/>
      <c r="K70" s="42"/>
    </row>
    <row r="71" spans="1:11" s="218" customFormat="1" ht="15" customHeight="1" x14ac:dyDescent="0.3">
      <c r="A71" s="298" t="s">
        <v>32</v>
      </c>
      <c r="B71" s="299"/>
      <c r="C71" s="299"/>
      <c r="D71" s="300"/>
      <c r="E71" s="300"/>
      <c r="F71" s="301"/>
      <c r="G71" s="301"/>
      <c r="H71" s="301"/>
      <c r="I71" s="300"/>
      <c r="J71" s="300"/>
      <c r="K71" s="302"/>
    </row>
    <row r="72" spans="1:11" ht="12.75" customHeight="1" x14ac:dyDescent="0.3">
      <c r="A72" s="4" t="str">
        <f>A6</f>
        <v>Stichtag / date de référence: 30.04.2021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1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</row>
    <row r="74" spans="1:11" ht="12.75" customHeight="1" x14ac:dyDescent="0.3">
      <c r="A74" s="72" t="s">
        <v>3</v>
      </c>
      <c r="B74" s="3"/>
      <c r="C74" s="3"/>
      <c r="D74" s="48" t="e">
        <f>D9</f>
        <v>#REF!</v>
      </c>
      <c r="E74" s="49" t="e">
        <f>E9</f>
        <v>#REF!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</row>
    <row r="75" spans="1:11" ht="12.75" customHeight="1" x14ac:dyDescent="0.3">
      <c r="A75" s="70" t="s">
        <v>188</v>
      </c>
      <c r="B75" s="3"/>
      <c r="C75" s="3"/>
      <c r="D75" s="52">
        <f>I75-März!I75</f>
        <v>0</v>
      </c>
      <c r="E75" s="53">
        <f>J75-März!J75</f>
        <v>0</v>
      </c>
      <c r="F75" s="56" t="str">
        <f>IF(E75&gt;0,(D75*100/E75)-100,"")</f>
        <v/>
      </c>
      <c r="G75" s="122"/>
      <c r="H75" s="122"/>
      <c r="I75" s="126"/>
      <c r="J75" s="53">
        <v>1</v>
      </c>
      <c r="K75" s="54">
        <f>IF(J75&gt;0,(I75*100/J75)-100,"")</f>
        <v>-100</v>
      </c>
    </row>
    <row r="76" spans="1:11" ht="12.75" customHeight="1" x14ac:dyDescent="0.3">
      <c r="A76" s="70" t="s">
        <v>34</v>
      </c>
      <c r="D76" s="52">
        <f>I76-März!I76</f>
        <v>0</v>
      </c>
      <c r="E76" s="53">
        <f>J76-März!J76</f>
        <v>20</v>
      </c>
      <c r="F76" s="56">
        <f>IF(E76&gt;0,(D76*100/E76)-100,"")</f>
        <v>-100</v>
      </c>
      <c r="G76" s="54"/>
      <c r="H76" s="54"/>
      <c r="I76" s="52"/>
      <c r="J76" s="53">
        <v>75</v>
      </c>
      <c r="K76" s="54">
        <f>IF(J76&gt;0,(I76*100/J76)-100,"")</f>
        <v>-100</v>
      </c>
    </row>
    <row r="77" spans="1:11" ht="12.75" customHeight="1" x14ac:dyDescent="0.3">
      <c r="A77" s="70" t="s">
        <v>35</v>
      </c>
      <c r="D77" s="52">
        <f>I77-März!I77</f>
        <v>0</v>
      </c>
      <c r="E77" s="53">
        <f>J77-März!J77</f>
        <v>0</v>
      </c>
      <c r="F77" s="56" t="str">
        <f t="shared" ref="F77:F89" si="22">IF(E77&gt;0,(D77*100/E77)-100,"")</f>
        <v/>
      </c>
      <c r="G77" s="54"/>
      <c r="H77" s="54"/>
      <c r="I77" s="52"/>
      <c r="J77" s="53">
        <v>5</v>
      </c>
      <c r="K77" s="54">
        <f t="shared" ref="K77:K89" si="23">IF(J77&gt;0,(I77*100/J77)-100,"")</f>
        <v>-100</v>
      </c>
    </row>
    <row r="78" spans="1:11" ht="12.75" customHeight="1" x14ac:dyDescent="0.3">
      <c r="A78" s="179" t="s">
        <v>36</v>
      </c>
      <c r="B78" s="55"/>
      <c r="C78" s="55"/>
      <c r="D78" s="52">
        <f>I78-März!I78</f>
        <v>0</v>
      </c>
      <c r="E78" s="53">
        <f>J78-März!J78</f>
        <v>3</v>
      </c>
      <c r="F78" s="56">
        <f t="shared" si="22"/>
        <v>-100</v>
      </c>
      <c r="G78" s="56"/>
      <c r="H78" s="56"/>
      <c r="I78" s="55"/>
      <c r="J78" s="57">
        <v>7</v>
      </c>
      <c r="K78" s="54">
        <f t="shared" si="23"/>
        <v>-100</v>
      </c>
    </row>
    <row r="79" spans="1:11" ht="12.75" customHeight="1" x14ac:dyDescent="0.3">
      <c r="A79" s="70" t="s">
        <v>10</v>
      </c>
      <c r="D79" s="52">
        <f>I79-März!I79</f>
        <v>0</v>
      </c>
      <c r="E79" s="53">
        <f>J79-März!J79</f>
        <v>5</v>
      </c>
      <c r="F79" s="56">
        <f t="shared" si="22"/>
        <v>-100</v>
      </c>
      <c r="G79" s="54"/>
      <c r="H79" s="54"/>
      <c r="I79" s="52"/>
      <c r="J79" s="53">
        <v>25</v>
      </c>
      <c r="K79" s="54">
        <f t="shared" si="23"/>
        <v>-100</v>
      </c>
    </row>
    <row r="80" spans="1:11" ht="12.75" customHeight="1" x14ac:dyDescent="0.3">
      <c r="A80" s="177" t="s">
        <v>13</v>
      </c>
      <c r="B80" s="58"/>
      <c r="C80" s="59"/>
      <c r="D80" s="52">
        <f>I80-März!I80</f>
        <v>0</v>
      </c>
      <c r="E80" s="53">
        <f>J80-März!J80</f>
        <v>1</v>
      </c>
      <c r="F80" s="56">
        <f t="shared" si="22"/>
        <v>-100</v>
      </c>
      <c r="G80" s="61"/>
      <c r="H80" s="62"/>
      <c r="I80" s="63"/>
      <c r="J80" s="57">
        <v>1</v>
      </c>
      <c r="K80" s="54">
        <f t="shared" si="23"/>
        <v>-100</v>
      </c>
    </row>
    <row r="81" spans="1:11" ht="12.75" customHeight="1" x14ac:dyDescent="0.3">
      <c r="A81" s="178" t="s">
        <v>37</v>
      </c>
      <c r="B81" s="64"/>
      <c r="C81" s="64"/>
      <c r="D81" s="52">
        <f>I81-März!I81</f>
        <v>0</v>
      </c>
      <c r="E81" s="53">
        <f>J81-März!J81</f>
        <v>54</v>
      </c>
      <c r="F81" s="56">
        <f t="shared" si="22"/>
        <v>-100</v>
      </c>
      <c r="G81" s="56"/>
      <c r="H81" s="56"/>
      <c r="I81" s="55"/>
      <c r="J81" s="57">
        <v>178</v>
      </c>
      <c r="K81" s="54">
        <f t="shared" si="23"/>
        <v>-100</v>
      </c>
    </row>
    <row r="82" spans="1:11" ht="12.75" customHeight="1" x14ac:dyDescent="0.3">
      <c r="A82" s="70" t="s">
        <v>38</v>
      </c>
      <c r="D82" s="52">
        <f>I82-März!I82</f>
        <v>0</v>
      </c>
      <c r="E82" s="53">
        <f>J82-März!J82</f>
        <v>2</v>
      </c>
      <c r="F82" s="56">
        <f t="shared" si="22"/>
        <v>-100</v>
      </c>
      <c r="G82" s="54"/>
      <c r="H82" s="54"/>
      <c r="I82" s="52"/>
      <c r="J82" s="53">
        <v>32</v>
      </c>
      <c r="K82" s="54">
        <f t="shared" si="23"/>
        <v>-100</v>
      </c>
    </row>
    <row r="83" spans="1:11" ht="12.75" customHeight="1" x14ac:dyDescent="0.3">
      <c r="A83" s="70" t="s">
        <v>63</v>
      </c>
      <c r="D83" s="52">
        <f>I83-März!I83</f>
        <v>0</v>
      </c>
      <c r="E83" s="53">
        <f>J83-März!J83</f>
        <v>4</v>
      </c>
      <c r="F83" s="56">
        <f t="shared" si="22"/>
        <v>-100</v>
      </c>
      <c r="G83" s="54"/>
      <c r="H83" s="54"/>
      <c r="I83" s="52"/>
      <c r="J83" s="53">
        <v>9</v>
      </c>
      <c r="K83" s="54">
        <f t="shared" si="23"/>
        <v>-100</v>
      </c>
    </row>
    <row r="84" spans="1:11" ht="12.75" customHeight="1" x14ac:dyDescent="0.3">
      <c r="A84" s="70" t="s">
        <v>39</v>
      </c>
      <c r="D84" s="52">
        <f>I84-März!I84</f>
        <v>0</v>
      </c>
      <c r="E84" s="53">
        <f>J84-März!J84</f>
        <v>7</v>
      </c>
      <c r="F84" s="56">
        <f t="shared" si="22"/>
        <v>-100</v>
      </c>
      <c r="G84" s="54"/>
      <c r="H84" s="54"/>
      <c r="I84" s="52"/>
      <c r="J84" s="53">
        <v>68</v>
      </c>
      <c r="K84" s="54">
        <f t="shared" si="23"/>
        <v>-100</v>
      </c>
    </row>
    <row r="85" spans="1:11" ht="12.75" customHeight="1" x14ac:dyDescent="0.3">
      <c r="A85" s="70" t="s">
        <v>40</v>
      </c>
      <c r="D85" s="52">
        <f>I85-März!I85</f>
        <v>0</v>
      </c>
      <c r="E85" s="53">
        <f>J85-März!J85</f>
        <v>5</v>
      </c>
      <c r="F85" s="56">
        <f t="shared" si="22"/>
        <v>-100</v>
      </c>
      <c r="G85" s="54"/>
      <c r="H85" s="54"/>
      <c r="I85" s="52"/>
      <c r="J85" s="53">
        <v>15</v>
      </c>
      <c r="K85" s="54">
        <f t="shared" si="23"/>
        <v>-100</v>
      </c>
    </row>
    <row r="86" spans="1:11" ht="12.75" customHeight="1" x14ac:dyDescent="0.3">
      <c r="A86" s="70" t="s">
        <v>41</v>
      </c>
      <c r="D86" s="52">
        <f>I86-März!I86</f>
        <v>0</v>
      </c>
      <c r="E86" s="53">
        <f>J86-März!J86</f>
        <v>0</v>
      </c>
      <c r="F86" s="56" t="str">
        <f t="shared" ref="F86:F87" si="24">IF(E86&gt;0,(D86*100/E86)-100,"")</f>
        <v/>
      </c>
      <c r="G86" s="54"/>
      <c r="H86" s="54"/>
      <c r="I86" s="52"/>
      <c r="J86" s="53">
        <v>4</v>
      </c>
      <c r="K86" s="54">
        <f t="shared" si="23"/>
        <v>-100</v>
      </c>
    </row>
    <row r="87" spans="1:11" ht="12.75" customHeight="1" x14ac:dyDescent="0.3">
      <c r="A87" s="70" t="s">
        <v>65</v>
      </c>
      <c r="D87" s="52">
        <f>I87-März!I87</f>
        <v>0</v>
      </c>
      <c r="E87" s="53">
        <f>J87-März!J87</f>
        <v>0</v>
      </c>
      <c r="F87" s="56" t="str">
        <f t="shared" si="24"/>
        <v/>
      </c>
      <c r="G87" s="54"/>
      <c r="H87" s="54"/>
      <c r="I87" s="52"/>
      <c r="J87" s="53">
        <v>0</v>
      </c>
      <c r="K87" s="54" t="str">
        <f t="shared" si="23"/>
        <v/>
      </c>
    </row>
    <row r="88" spans="1:11" ht="12.75" customHeight="1" x14ac:dyDescent="0.3">
      <c r="A88" s="70" t="s">
        <v>44</v>
      </c>
      <c r="D88" s="52">
        <f>I88-März!I88</f>
        <v>0</v>
      </c>
      <c r="E88" s="53">
        <f>J88-März!J88</f>
        <v>1</v>
      </c>
      <c r="F88" s="56">
        <f t="shared" si="22"/>
        <v>-100</v>
      </c>
      <c r="G88" s="54"/>
      <c r="H88" s="54"/>
      <c r="I88" s="52"/>
      <c r="J88" s="53">
        <v>14</v>
      </c>
      <c r="K88" s="54">
        <f t="shared" si="23"/>
        <v>-100</v>
      </c>
    </row>
    <row r="89" spans="1:11" ht="12.75" customHeight="1" x14ac:dyDescent="0.3">
      <c r="A89" s="70" t="s">
        <v>42</v>
      </c>
      <c r="D89" s="52">
        <f>I89-März!I89</f>
        <v>0</v>
      </c>
      <c r="E89" s="53">
        <f>J89-März!J89</f>
        <v>4</v>
      </c>
      <c r="F89" s="56">
        <f t="shared" si="22"/>
        <v>-100</v>
      </c>
      <c r="G89" s="54"/>
      <c r="H89" s="54"/>
      <c r="I89" s="52"/>
      <c r="J89" s="53">
        <v>27</v>
      </c>
      <c r="K89" s="54">
        <f t="shared" si="23"/>
        <v>-100</v>
      </c>
    </row>
    <row r="90" spans="1:11" ht="15" customHeight="1" x14ac:dyDescent="0.35">
      <c r="A90" s="74" t="s">
        <v>43</v>
      </c>
      <c r="B90" s="5"/>
      <c r="C90" s="5"/>
      <c r="D90" s="65">
        <f>SUM(D75:D89)</f>
        <v>0</v>
      </c>
      <c r="E90" s="66">
        <f>SUM(E75:E89)</f>
        <v>106</v>
      </c>
      <c r="F90" s="67">
        <f>100/E90*D90-100</f>
        <v>-100</v>
      </c>
      <c r="G90" s="67"/>
      <c r="H90" s="67"/>
      <c r="I90" s="68">
        <f>SUM(I75:I89)</f>
        <v>0</v>
      </c>
      <c r="J90" s="66">
        <f>SUM(J75:J89)</f>
        <v>461</v>
      </c>
      <c r="K90" s="69">
        <f>100/J90*I90-100</f>
        <v>-100</v>
      </c>
    </row>
    <row r="91" spans="1:11" x14ac:dyDescent="0.3">
      <c r="A91" s="70"/>
    </row>
    <row r="92" spans="1:11" x14ac:dyDescent="0.3">
      <c r="A92" s="70"/>
    </row>
    <row r="93" spans="1:11" x14ac:dyDescent="0.3">
      <c r="A93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O93"/>
  <sheetViews>
    <sheetView topLeftCell="A43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2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88"/>
    </row>
    <row r="2" spans="1:12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89"/>
    </row>
    <row r="3" spans="1:12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86</v>
      </c>
    </row>
    <row r="4" spans="1:12" ht="30" customHeight="1" x14ac:dyDescent="0.35">
      <c r="A4" s="74" t="s">
        <v>2</v>
      </c>
      <c r="B4" s="74"/>
      <c r="C4" s="74"/>
      <c r="D4" s="74"/>
      <c r="E4" s="74"/>
      <c r="F4" s="91"/>
      <c r="G4" s="92"/>
      <c r="H4" s="92"/>
      <c r="I4" s="70"/>
      <c r="J4" s="70"/>
      <c r="K4" s="75" t="s">
        <v>87</v>
      </c>
    </row>
    <row r="5" spans="1:12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90"/>
    </row>
    <row r="6" spans="1:12" ht="15" customHeight="1" x14ac:dyDescent="0.35">
      <c r="A6" s="76" t="s">
        <v>193</v>
      </c>
      <c r="B6" s="76"/>
      <c r="C6" s="76"/>
      <c r="D6" s="137"/>
      <c r="E6" s="72"/>
      <c r="F6" s="93"/>
      <c r="G6" s="93"/>
      <c r="H6" s="93"/>
      <c r="I6" s="94"/>
      <c r="J6" s="95"/>
      <c r="K6" s="96"/>
    </row>
    <row r="7" spans="1:12" ht="3" customHeight="1" x14ac:dyDescent="0.35">
      <c r="A7" s="76"/>
      <c r="B7" s="76"/>
      <c r="C7" s="76"/>
      <c r="D7" s="137"/>
      <c r="E7" s="72"/>
      <c r="F7" s="93"/>
      <c r="G7" s="93"/>
      <c r="H7" s="93"/>
      <c r="I7" s="94"/>
      <c r="J7" s="95"/>
      <c r="K7" s="96"/>
    </row>
    <row r="8" spans="1:12" ht="15" customHeight="1" x14ac:dyDescent="0.35">
      <c r="A8" s="76"/>
      <c r="B8" s="427" t="s">
        <v>46</v>
      </c>
      <c r="C8" s="427"/>
      <c r="D8" s="137"/>
      <c r="E8" s="72"/>
      <c r="F8" s="93"/>
      <c r="G8" s="427" t="s">
        <v>46</v>
      </c>
      <c r="H8" s="427"/>
      <c r="I8" s="94"/>
      <c r="J8" s="95"/>
      <c r="K8" s="96"/>
    </row>
    <row r="9" spans="1:12" s="18" customFormat="1" ht="15" customHeight="1" x14ac:dyDescent="0.35">
      <c r="A9" s="196" t="s">
        <v>3</v>
      </c>
      <c r="B9" s="10" t="e">
        <f>April!B9+31</f>
        <v>#REF!</v>
      </c>
      <c r="C9" s="11" t="e">
        <f>April!C9+31</f>
        <v>#REF!</v>
      </c>
      <c r="D9" s="12" t="e">
        <f>April!D9+31</f>
        <v>#REF!</v>
      </c>
      <c r="E9" s="13" t="e">
        <f>April!E9+31</f>
        <v>#REF!</v>
      </c>
      <c r="F9" s="14" t="s">
        <v>4</v>
      </c>
      <c r="G9" s="15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2" ht="15" customHeight="1" x14ac:dyDescent="0.35">
      <c r="A10" s="162" t="s">
        <v>5</v>
      </c>
      <c r="B10" s="175" t="e">
        <f t="shared" ref="B10:B47" si="0">D10/$D$51*100</f>
        <v>#DIV/0!</v>
      </c>
      <c r="C10" s="163">
        <f t="shared" ref="C10:C47" si="1">E10/$E$51*100</f>
        <v>0.5399568034557235</v>
      </c>
      <c r="D10" s="164">
        <f>I10-April!I10</f>
        <v>0</v>
      </c>
      <c r="E10" s="165">
        <f>J10-April!J10</f>
        <v>75</v>
      </c>
      <c r="F10" s="166">
        <f t="shared" ref="F10:F49" si="2">IF(E10&gt;0,(D10*100/E10)-100," ")</f>
        <v>-100</v>
      </c>
      <c r="G10" s="167" t="e">
        <f t="shared" ref="G10:G47" si="3">I10/$I$51*100</f>
        <v>#DIV/0!</v>
      </c>
      <c r="H10" s="168">
        <f t="shared" ref="H10:H47" si="4">J10/$J$51*100</f>
        <v>0.84472333722879944</v>
      </c>
      <c r="I10" s="169"/>
      <c r="J10" s="170">
        <v>665</v>
      </c>
      <c r="K10" s="171">
        <f t="shared" ref="K10:K49" si="5">IF(J10&gt;0,(I10*100/J10)-100," ")</f>
        <v>-100</v>
      </c>
    </row>
    <row r="11" spans="1:12" ht="15" customHeight="1" x14ac:dyDescent="0.35">
      <c r="A11" s="29" t="s">
        <v>56</v>
      </c>
      <c r="B11" s="19" t="e">
        <f t="shared" si="0"/>
        <v>#DIV/0!</v>
      </c>
      <c r="C11" s="20">
        <f t="shared" si="1"/>
        <v>5.03959683225342E-2</v>
      </c>
      <c r="D11" s="26">
        <f>I11-April!I11</f>
        <v>0</v>
      </c>
      <c r="E11" s="27">
        <f>J11-April!J11</f>
        <v>7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4.6999644327015908E-2</v>
      </c>
      <c r="I11" s="25"/>
      <c r="J11" s="28">
        <v>37</v>
      </c>
      <c r="K11" s="24">
        <f t="shared" si="5"/>
        <v>-100</v>
      </c>
    </row>
    <row r="12" spans="1:12" ht="15" customHeight="1" x14ac:dyDescent="0.35">
      <c r="A12" s="169" t="s">
        <v>6</v>
      </c>
      <c r="B12" s="173" t="e">
        <f t="shared" si="0"/>
        <v>#DIV/0!</v>
      </c>
      <c r="C12" s="163">
        <f t="shared" si="1"/>
        <v>4.3196544276457881E-2</v>
      </c>
      <c r="D12" s="164">
        <f>I12-April!I12</f>
        <v>0</v>
      </c>
      <c r="E12" s="165">
        <f>J12-April!J12</f>
        <v>6</v>
      </c>
      <c r="F12" s="166">
        <f t="shared" si="2"/>
        <v>-100</v>
      </c>
      <c r="G12" s="167" t="e">
        <f t="shared" si="3"/>
        <v>#DIV/0!</v>
      </c>
      <c r="H12" s="168">
        <f t="shared" si="4"/>
        <v>4.5729383669528986E-2</v>
      </c>
      <c r="I12" s="169"/>
      <c r="J12" s="170">
        <v>36</v>
      </c>
      <c r="K12" s="171">
        <f t="shared" si="5"/>
        <v>-100</v>
      </c>
      <c r="L12" s="1" t="s">
        <v>45</v>
      </c>
    </row>
    <row r="13" spans="1:12" ht="15" customHeight="1" x14ac:dyDescent="0.35">
      <c r="A13" s="30" t="s">
        <v>7</v>
      </c>
      <c r="B13" s="19" t="e">
        <f t="shared" si="0"/>
        <v>#DIV/0!</v>
      </c>
      <c r="C13" s="20">
        <f t="shared" si="1"/>
        <v>6.0115190784737216</v>
      </c>
      <c r="D13" s="26">
        <f>I13-April!I13</f>
        <v>0</v>
      </c>
      <c r="E13" s="27">
        <f>J13-April!J13</f>
        <v>835</v>
      </c>
      <c r="F13" s="21">
        <f t="shared" si="2"/>
        <v>-100</v>
      </c>
      <c r="G13" s="22" t="e">
        <f t="shared" si="3"/>
        <v>#DIV/0!</v>
      </c>
      <c r="H13" s="23">
        <f t="shared" si="4"/>
        <v>5.4049590976068291</v>
      </c>
      <c r="I13" s="25"/>
      <c r="J13" s="28">
        <v>4255</v>
      </c>
      <c r="K13" s="24">
        <f t="shared" si="5"/>
        <v>-100</v>
      </c>
    </row>
    <row r="14" spans="1:12" ht="15" customHeight="1" x14ac:dyDescent="0.35">
      <c r="A14" s="172" t="s">
        <v>8</v>
      </c>
      <c r="B14" s="173" t="e">
        <f t="shared" si="0"/>
        <v>#DIV/0!</v>
      </c>
      <c r="C14" s="163">
        <f t="shared" si="1"/>
        <v>8.6465082793376524</v>
      </c>
      <c r="D14" s="164">
        <f>I14-April!I14</f>
        <v>0</v>
      </c>
      <c r="E14" s="165">
        <f>J14-April!J14</f>
        <v>1201</v>
      </c>
      <c r="F14" s="166">
        <f t="shared" si="2"/>
        <v>-100</v>
      </c>
      <c r="G14" s="167" t="e">
        <f t="shared" si="3"/>
        <v>#DIV/0!</v>
      </c>
      <c r="H14" s="168">
        <f t="shared" si="4"/>
        <v>9.6577917788730243</v>
      </c>
      <c r="I14" s="169"/>
      <c r="J14" s="170">
        <v>7603</v>
      </c>
      <c r="K14" s="171">
        <f t="shared" si="5"/>
        <v>-100</v>
      </c>
    </row>
    <row r="15" spans="1:12" ht="15" customHeight="1" x14ac:dyDescent="0.35">
      <c r="A15" s="30" t="s">
        <v>9</v>
      </c>
      <c r="B15" s="19" t="e">
        <f t="shared" si="0"/>
        <v>#DIV/0!</v>
      </c>
      <c r="C15" s="20">
        <f t="shared" si="1"/>
        <v>2.159827213822894E-2</v>
      </c>
      <c r="D15" s="26">
        <f>I15-April!I15</f>
        <v>0</v>
      </c>
      <c r="E15" s="27">
        <f>J15-April!J15</f>
        <v>3</v>
      </c>
      <c r="F15" s="21">
        <f t="shared" si="2"/>
        <v>-100</v>
      </c>
      <c r="G15" s="22" t="e">
        <f t="shared" si="3"/>
        <v>#DIV/0!</v>
      </c>
      <c r="H15" s="23">
        <f t="shared" si="4"/>
        <v>2.6675473807225243E-2</v>
      </c>
      <c r="I15" s="25"/>
      <c r="J15" s="28">
        <v>21</v>
      </c>
      <c r="K15" s="24">
        <f t="shared" si="5"/>
        <v>-100</v>
      </c>
    </row>
    <row r="16" spans="1:12" ht="15" customHeight="1" x14ac:dyDescent="0.35">
      <c r="A16" s="169" t="s">
        <v>11</v>
      </c>
      <c r="B16" s="173" t="e">
        <f t="shared" si="0"/>
        <v>#DIV/0!</v>
      </c>
      <c r="C16" s="163">
        <f t="shared" si="1"/>
        <v>1.468682505399568</v>
      </c>
      <c r="D16" s="164">
        <f>I16-April!I16</f>
        <v>0</v>
      </c>
      <c r="E16" s="165">
        <f>J16-April!J16</f>
        <v>204</v>
      </c>
      <c r="F16" s="166">
        <f t="shared" si="2"/>
        <v>-100</v>
      </c>
      <c r="G16" s="167" t="e">
        <f t="shared" si="3"/>
        <v>#DIV/0!</v>
      </c>
      <c r="H16" s="168">
        <f t="shared" si="4"/>
        <v>1.3096387378690109</v>
      </c>
      <c r="I16" s="169"/>
      <c r="J16" s="170">
        <v>1031</v>
      </c>
      <c r="K16" s="171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2.8941684665226783</v>
      </c>
      <c r="D17" s="26">
        <f>I17-April!I17</f>
        <v>0</v>
      </c>
      <c r="E17" s="27">
        <f>J17-April!J17</f>
        <v>402</v>
      </c>
      <c r="F17" s="21">
        <f t="shared" si="2"/>
        <v>-100</v>
      </c>
      <c r="G17" s="22" t="e">
        <f t="shared" si="3"/>
        <v>#DIV/0!</v>
      </c>
      <c r="H17" s="23">
        <f t="shared" si="4"/>
        <v>2.7628169300340431</v>
      </c>
      <c r="I17" s="25"/>
      <c r="J17" s="28">
        <v>2175</v>
      </c>
      <c r="K17" s="24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#DIV/0!</v>
      </c>
      <c r="C18" s="163">
        <f t="shared" si="1"/>
        <v>0.25917926565874733</v>
      </c>
      <c r="D18" s="164">
        <f>I18-April!I18</f>
        <v>0</v>
      </c>
      <c r="E18" s="165">
        <f>J18-April!J18</f>
        <v>36</v>
      </c>
      <c r="F18" s="166">
        <f t="shared" ref="F18" si="7">IF(E18&gt;0,(D18*100/E18)-100," ")</f>
        <v>-100</v>
      </c>
      <c r="G18" s="167" t="e">
        <f t="shared" si="3"/>
        <v>#DIV/0!</v>
      </c>
      <c r="H18" s="168">
        <f t="shared" si="4"/>
        <v>0.2565926528123571</v>
      </c>
      <c r="I18" s="169"/>
      <c r="J18" s="170">
        <v>202</v>
      </c>
      <c r="K18" s="171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2.7069834413246943</v>
      </c>
      <c r="D19" s="26">
        <f>I19-April!I19</f>
        <v>0</v>
      </c>
      <c r="E19" s="27">
        <f>J19-April!J19</f>
        <v>376</v>
      </c>
      <c r="F19" s="21">
        <f t="shared" si="2"/>
        <v>-100</v>
      </c>
      <c r="G19" s="22" t="e">
        <f t="shared" si="3"/>
        <v>#DIV/0!</v>
      </c>
      <c r="H19" s="23">
        <f t="shared" si="4"/>
        <v>2.8377623088257713</v>
      </c>
      <c r="I19" s="25"/>
      <c r="J19" s="28">
        <v>2234</v>
      </c>
      <c r="K19" s="24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#DIV/0!</v>
      </c>
      <c r="C20" s="163">
        <f t="shared" si="1"/>
        <v>3.8876889848812093</v>
      </c>
      <c r="D20" s="164">
        <f>I20-April!I20</f>
        <v>0</v>
      </c>
      <c r="E20" s="165">
        <f>J20-April!J20</f>
        <v>540</v>
      </c>
      <c r="F20" s="166">
        <f t="shared" si="2"/>
        <v>-100</v>
      </c>
      <c r="G20" s="167" t="e">
        <f t="shared" si="3"/>
        <v>#DIV/0!</v>
      </c>
      <c r="H20" s="168">
        <f t="shared" si="4"/>
        <v>3.8082414511457752</v>
      </c>
      <c r="I20" s="169"/>
      <c r="J20" s="170">
        <v>2998</v>
      </c>
      <c r="K20" s="171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0.54715622750179993</v>
      </c>
      <c r="D21" s="26">
        <f>I21-April!I21</f>
        <v>0</v>
      </c>
      <c r="E21" s="27">
        <f>J21-April!J21</f>
        <v>76</v>
      </c>
      <c r="F21" s="21">
        <f t="shared" si="2"/>
        <v>-100</v>
      </c>
      <c r="G21" s="22" t="e">
        <f t="shared" si="3"/>
        <v>#DIV/0!</v>
      </c>
      <c r="H21" s="23">
        <f t="shared" si="4"/>
        <v>0.37726741527361418</v>
      </c>
      <c r="I21" s="25"/>
      <c r="J21" s="28">
        <v>297</v>
      </c>
      <c r="K21" s="24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#DIV/0!</v>
      </c>
      <c r="C22" s="163">
        <f t="shared" si="1"/>
        <v>2.8869690424766019</v>
      </c>
      <c r="D22" s="164">
        <f>I22-April!I22</f>
        <v>0</v>
      </c>
      <c r="E22" s="165">
        <f>J22-April!J22</f>
        <v>401</v>
      </c>
      <c r="F22" s="166">
        <f t="shared" si="2"/>
        <v>-100</v>
      </c>
      <c r="G22" s="167" t="e">
        <f t="shared" si="3"/>
        <v>#DIV/0!</v>
      </c>
      <c r="H22" s="168">
        <f t="shared" si="4"/>
        <v>2.8593567400030486</v>
      </c>
      <c r="I22" s="169"/>
      <c r="J22" s="170">
        <v>2251</v>
      </c>
      <c r="K22" s="171">
        <f t="shared" si="5"/>
        <v>-100</v>
      </c>
    </row>
    <row r="23" spans="1:11" ht="15" customHeight="1" x14ac:dyDescent="0.35">
      <c r="A23" s="30" t="s">
        <v>48</v>
      </c>
      <c r="B23" s="19" t="e">
        <f t="shared" si="0"/>
        <v>#DIV/0!</v>
      </c>
      <c r="C23" s="20">
        <f t="shared" si="1"/>
        <v>0.25917926565874733</v>
      </c>
      <c r="D23" s="26">
        <f>I23-April!I23</f>
        <v>0</v>
      </c>
      <c r="E23" s="27">
        <f>J23-April!J23</f>
        <v>36</v>
      </c>
      <c r="F23" s="21">
        <f t="shared" si="2"/>
        <v>-100</v>
      </c>
      <c r="G23" s="22" t="e">
        <f t="shared" si="3"/>
        <v>#DIV/0!</v>
      </c>
      <c r="H23" s="23">
        <f t="shared" si="4"/>
        <v>0.46110461866775065</v>
      </c>
      <c r="I23" s="25"/>
      <c r="J23" s="28">
        <v>363</v>
      </c>
      <c r="K23" s="24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#DIV/0!</v>
      </c>
      <c r="C24" s="163">
        <f t="shared" si="1"/>
        <v>1.1879049676025919</v>
      </c>
      <c r="D24" s="164">
        <f>I24-April!I24</f>
        <v>0</v>
      </c>
      <c r="E24" s="165">
        <f>J24-April!J24</f>
        <v>165</v>
      </c>
      <c r="F24" s="166">
        <f t="shared" si="2"/>
        <v>-100</v>
      </c>
      <c r="G24" s="167" t="e">
        <f t="shared" si="3"/>
        <v>#DIV/0!</v>
      </c>
      <c r="H24" s="168">
        <f t="shared" si="4"/>
        <v>1.4646105380824144</v>
      </c>
      <c r="I24" s="169"/>
      <c r="J24" s="170">
        <v>1153</v>
      </c>
      <c r="K24" s="171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1.2598992080633551</v>
      </c>
      <c r="D25" s="26">
        <f>I25-April!I25</f>
        <v>0</v>
      </c>
      <c r="E25" s="27">
        <f>J25-April!J25</f>
        <v>175</v>
      </c>
      <c r="F25" s="21">
        <f t="shared" si="2"/>
        <v>-100</v>
      </c>
      <c r="G25" s="22" t="e">
        <f t="shared" si="3"/>
        <v>#DIV/0!</v>
      </c>
      <c r="H25" s="23">
        <f t="shared" si="4"/>
        <v>1.3795030740307912</v>
      </c>
      <c r="I25" s="25"/>
      <c r="J25" s="28">
        <v>1086</v>
      </c>
      <c r="K25" s="24">
        <f t="shared" si="5"/>
        <v>-100</v>
      </c>
    </row>
    <row r="26" spans="1:11" ht="15" customHeight="1" x14ac:dyDescent="0.35">
      <c r="A26" s="172" t="s">
        <v>60</v>
      </c>
      <c r="B26" s="173" t="e">
        <f t="shared" si="0"/>
        <v>#DIV/0!</v>
      </c>
      <c r="C26" s="163">
        <f t="shared" si="1"/>
        <v>0.81353491720662341</v>
      </c>
      <c r="D26" s="164">
        <f>I26-April!I26</f>
        <v>0</v>
      </c>
      <c r="E26" s="165">
        <f>J26-April!J26</f>
        <v>113</v>
      </c>
      <c r="F26" s="166">
        <f t="shared" si="2"/>
        <v>-100</v>
      </c>
      <c r="G26" s="167" t="e">
        <f t="shared" si="3"/>
        <v>#DIV/0!</v>
      </c>
      <c r="H26" s="168">
        <f t="shared" si="4"/>
        <v>1.1127483359585386</v>
      </c>
      <c r="I26" s="169"/>
      <c r="J26" s="170">
        <v>876</v>
      </c>
      <c r="K26" s="171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0.367170626349892</v>
      </c>
      <c r="D27" s="26">
        <f>I27-April!I27</f>
        <v>0</v>
      </c>
      <c r="E27" s="27">
        <f>J27-April!J27</f>
        <v>51</v>
      </c>
      <c r="F27" s="21">
        <f t="shared" si="2"/>
        <v>-100</v>
      </c>
      <c r="G27" s="22" t="e">
        <f t="shared" si="3"/>
        <v>#DIV/0!</v>
      </c>
      <c r="H27" s="23">
        <f t="shared" si="4"/>
        <v>0.28834916924953002</v>
      </c>
      <c r="I27" s="25"/>
      <c r="J27" s="28">
        <v>227</v>
      </c>
      <c r="K27" s="24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#DIV/0!</v>
      </c>
      <c r="C28" s="163">
        <f t="shared" si="1"/>
        <v>0.10799136069114472</v>
      </c>
      <c r="D28" s="164">
        <f>I28-April!I28</f>
        <v>0</v>
      </c>
      <c r="E28" s="165">
        <f>J28-April!J28</f>
        <v>15</v>
      </c>
      <c r="F28" s="166">
        <f t="shared" si="2"/>
        <v>-100</v>
      </c>
      <c r="G28" s="167" t="e">
        <f t="shared" si="3"/>
        <v>#DIV/0!</v>
      </c>
      <c r="H28" s="168">
        <f t="shared" si="4"/>
        <v>0.10543163457141405</v>
      </c>
      <c r="I28" s="169"/>
      <c r="J28" s="170">
        <v>83</v>
      </c>
      <c r="K28" s="171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1.8718502519798417</v>
      </c>
      <c r="D29" s="26">
        <f>I29-April!I29</f>
        <v>0</v>
      </c>
      <c r="E29" s="27">
        <f>J29-April!J29</f>
        <v>260</v>
      </c>
      <c r="F29" s="21">
        <f t="shared" si="2"/>
        <v>-100</v>
      </c>
      <c r="G29" s="22" t="e">
        <f t="shared" si="3"/>
        <v>#DIV/0!</v>
      </c>
      <c r="H29" s="23">
        <f t="shared" si="4"/>
        <v>1.8456887353284892</v>
      </c>
      <c r="I29" s="25"/>
      <c r="J29" s="28">
        <v>1453</v>
      </c>
      <c r="K29" s="24">
        <f t="shared" si="5"/>
        <v>-100</v>
      </c>
    </row>
    <row r="30" spans="1:11" ht="15" customHeight="1" x14ac:dyDescent="0.35">
      <c r="A30" s="172" t="s">
        <v>104</v>
      </c>
      <c r="B30" s="173" t="e">
        <f t="shared" si="0"/>
        <v>#DIV/0!</v>
      </c>
      <c r="C30" s="163">
        <f t="shared" si="1"/>
        <v>10.611951043916488</v>
      </c>
      <c r="D30" s="164">
        <f>I30-April!I30</f>
        <v>0</v>
      </c>
      <c r="E30" s="165">
        <f>J30-April!J30</f>
        <v>1474</v>
      </c>
      <c r="F30" s="166">
        <f t="shared" si="2"/>
        <v>-100</v>
      </c>
      <c r="G30" s="167" t="e">
        <f t="shared" si="3"/>
        <v>#DIV/0!</v>
      </c>
      <c r="H30" s="168">
        <f t="shared" si="4"/>
        <v>9.9842487678471628</v>
      </c>
      <c r="I30" s="169"/>
      <c r="J30" s="170">
        <v>7860</v>
      </c>
      <c r="K30" s="171">
        <f t="shared" si="5"/>
        <v>-100</v>
      </c>
    </row>
    <row r="31" spans="1:11" ht="15" customHeight="1" x14ac:dyDescent="0.35">
      <c r="A31" s="30" t="s">
        <v>59</v>
      </c>
      <c r="B31" s="19" t="e">
        <f t="shared" si="0"/>
        <v>#DIV/0!</v>
      </c>
      <c r="C31" s="20">
        <f t="shared" si="1"/>
        <v>2.2318214542836574</v>
      </c>
      <c r="D31" s="26">
        <f>I31-April!I31</f>
        <v>0</v>
      </c>
      <c r="E31" s="27">
        <f>J31-April!J31</f>
        <v>310</v>
      </c>
      <c r="F31" s="21">
        <f t="shared" si="2"/>
        <v>-100</v>
      </c>
      <c r="G31" s="22" t="e">
        <f t="shared" si="3"/>
        <v>#DIV/0!</v>
      </c>
      <c r="H31" s="23">
        <f t="shared" si="4"/>
        <v>2.1162542553732027</v>
      </c>
      <c r="I31" s="25"/>
      <c r="J31" s="28">
        <v>1666</v>
      </c>
      <c r="K31" s="24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#DIV/0!</v>
      </c>
      <c r="C32" s="163">
        <f t="shared" si="1"/>
        <v>1.7422606191504681</v>
      </c>
      <c r="D32" s="164">
        <f>I32-April!I32</f>
        <v>0</v>
      </c>
      <c r="E32" s="165">
        <f>J32-April!J32</f>
        <v>242</v>
      </c>
      <c r="F32" s="166">
        <f t="shared" si="2"/>
        <v>-100</v>
      </c>
      <c r="G32" s="167" t="e">
        <f t="shared" si="3"/>
        <v>#DIV/0!</v>
      </c>
      <c r="H32" s="168">
        <f t="shared" si="4"/>
        <v>1.8660129058482799</v>
      </c>
      <c r="I32" s="169"/>
      <c r="J32" s="170">
        <v>1469</v>
      </c>
      <c r="K32" s="171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0.71994240460763137</v>
      </c>
      <c r="D33" s="26">
        <f>I33-April!I33</f>
        <v>0</v>
      </c>
      <c r="E33" s="27">
        <f>J33-April!J33</f>
        <v>100</v>
      </c>
      <c r="F33" s="21">
        <f t="shared" si="2"/>
        <v>-100</v>
      </c>
      <c r="G33" s="22" t="e">
        <f t="shared" si="3"/>
        <v>#DIV/0!</v>
      </c>
      <c r="H33" s="23">
        <f t="shared" si="4"/>
        <v>1.1495858950256594</v>
      </c>
      <c r="I33" s="25"/>
      <c r="J33" s="28">
        <v>905</v>
      </c>
      <c r="K33" s="24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#DIV/0!</v>
      </c>
      <c r="C34" s="163">
        <f t="shared" si="1"/>
        <v>2.8005759539236861</v>
      </c>
      <c r="D34" s="164">
        <f>I34-April!I34</f>
        <v>0</v>
      </c>
      <c r="E34" s="165">
        <f>J34-April!J34</f>
        <v>389</v>
      </c>
      <c r="F34" s="166">
        <f t="shared" si="2"/>
        <v>-100</v>
      </c>
      <c r="G34" s="167" t="e">
        <f t="shared" si="3"/>
        <v>#DIV/0!</v>
      </c>
      <c r="H34" s="168">
        <f t="shared" si="4"/>
        <v>2.1099029520857684</v>
      </c>
      <c r="I34" s="169"/>
      <c r="J34" s="170">
        <v>1661</v>
      </c>
      <c r="K34" s="171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2.9229661627069836</v>
      </c>
      <c r="D35" s="26">
        <f>I35-April!I35</f>
        <v>0</v>
      </c>
      <c r="E35" s="27">
        <f>J35-April!J35</f>
        <v>406</v>
      </c>
      <c r="F35" s="21">
        <f t="shared" si="2"/>
        <v>-100</v>
      </c>
      <c r="G35" s="22" t="e">
        <f t="shared" si="3"/>
        <v>#DIV/0!</v>
      </c>
      <c r="H35" s="23">
        <f t="shared" si="4"/>
        <v>2.367765865555612</v>
      </c>
      <c r="I35" s="25"/>
      <c r="J35" s="28">
        <v>1864</v>
      </c>
      <c r="K35" s="24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#DIV/0!</v>
      </c>
      <c r="C36" s="163">
        <f t="shared" si="1"/>
        <v>2.0518358531317493</v>
      </c>
      <c r="D36" s="164">
        <f>I36-April!I36</f>
        <v>0</v>
      </c>
      <c r="E36" s="165">
        <f>J36-April!J36</f>
        <v>285</v>
      </c>
      <c r="F36" s="166">
        <f t="shared" si="2"/>
        <v>-100</v>
      </c>
      <c r="G36" s="167" t="e">
        <f t="shared" si="3"/>
        <v>#DIV/0!</v>
      </c>
      <c r="H36" s="168">
        <f t="shared" si="4"/>
        <v>1.6208525989533051</v>
      </c>
      <c r="I36" s="169"/>
      <c r="J36" s="170">
        <v>1276</v>
      </c>
      <c r="K36" s="171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4.8164146868250537</v>
      </c>
      <c r="D37" s="26">
        <f>I37-April!I37</f>
        <v>0</v>
      </c>
      <c r="E37" s="27">
        <f>J37-April!J37</f>
        <v>669</v>
      </c>
      <c r="F37" s="21">
        <f t="shared" si="2"/>
        <v>-100</v>
      </c>
      <c r="G37" s="22" t="e">
        <f t="shared" si="3"/>
        <v>#DIV/0!</v>
      </c>
      <c r="H37" s="23">
        <f t="shared" si="4"/>
        <v>4.6885320867842086</v>
      </c>
      <c r="I37" s="25"/>
      <c r="J37" s="28">
        <v>3691</v>
      </c>
      <c r="K37" s="24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#DIV/0!</v>
      </c>
      <c r="C38" s="163">
        <f t="shared" si="1"/>
        <v>4.967602591792657</v>
      </c>
      <c r="D38" s="164">
        <f>I38-April!I38</f>
        <v>0</v>
      </c>
      <c r="E38" s="165">
        <f>J38-April!J38</f>
        <v>690</v>
      </c>
      <c r="F38" s="166">
        <f t="shared" si="2"/>
        <v>-100</v>
      </c>
      <c r="G38" s="167" t="e">
        <f t="shared" si="3"/>
        <v>#DIV/0!</v>
      </c>
      <c r="H38" s="168">
        <f t="shared" si="4"/>
        <v>5.3986077943193944</v>
      </c>
      <c r="I38" s="169"/>
      <c r="J38" s="170">
        <v>4250</v>
      </c>
      <c r="K38" s="171">
        <f t="shared" si="5"/>
        <v>-100</v>
      </c>
    </row>
    <row r="39" spans="1:11" ht="15" customHeight="1" x14ac:dyDescent="0.35">
      <c r="A39" s="30" t="s">
        <v>58</v>
      </c>
      <c r="B39" s="19" t="e">
        <f t="shared" si="0"/>
        <v>#DIV/0!</v>
      </c>
      <c r="C39" s="20">
        <f t="shared" si="1"/>
        <v>8.0705543556515469</v>
      </c>
      <c r="D39" s="26">
        <f>I39-April!I39</f>
        <v>0</v>
      </c>
      <c r="E39" s="27">
        <f>J39-April!J39</f>
        <v>1121</v>
      </c>
      <c r="F39" s="21">
        <f t="shared" si="2"/>
        <v>-100</v>
      </c>
      <c r="G39" s="22" t="e">
        <f t="shared" si="3"/>
        <v>#DIV/0!</v>
      </c>
      <c r="H39" s="23">
        <f t="shared" si="4"/>
        <v>8.1017224734515523</v>
      </c>
      <c r="I39" s="25"/>
      <c r="J39" s="28">
        <v>6378</v>
      </c>
      <c r="K39" s="24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#DIV/0!</v>
      </c>
      <c r="C40" s="163">
        <f t="shared" si="1"/>
        <v>0.24478041756659466</v>
      </c>
      <c r="D40" s="164">
        <f>I40-April!I40</f>
        <v>0</v>
      </c>
      <c r="E40" s="165">
        <f>J40-April!J40</f>
        <v>34</v>
      </c>
      <c r="F40" s="166">
        <f t="shared" si="2"/>
        <v>-100</v>
      </c>
      <c r="G40" s="167" t="e">
        <f t="shared" si="3"/>
        <v>#DIV/0!</v>
      </c>
      <c r="H40" s="168">
        <f t="shared" si="4"/>
        <v>0.19053909862303745</v>
      </c>
      <c r="I40" s="169"/>
      <c r="J40" s="170">
        <v>150</v>
      </c>
      <c r="K40" s="171">
        <f t="shared" si="5"/>
        <v>-100</v>
      </c>
    </row>
    <row r="41" spans="1:11" ht="15" customHeight="1" x14ac:dyDescent="0.35">
      <c r="A41" s="30" t="s">
        <v>61</v>
      </c>
      <c r="B41" s="19" t="e">
        <f t="shared" si="0"/>
        <v>#DIV/0!</v>
      </c>
      <c r="C41" s="20">
        <f t="shared" si="1"/>
        <v>0</v>
      </c>
      <c r="D41" s="26">
        <f>I41-April!I41</f>
        <v>0</v>
      </c>
      <c r="E41" s="27">
        <f>J41-April!J41</f>
        <v>0</v>
      </c>
      <c r="F41" s="21" t="str">
        <f t="shared" si="2"/>
        <v xml:space="preserve"> </v>
      </c>
      <c r="G41" s="22" t="e">
        <f t="shared" si="3"/>
        <v>#DIV/0!</v>
      </c>
      <c r="H41" s="23">
        <f t="shared" si="4"/>
        <v>3.8107819724607487E-3</v>
      </c>
      <c r="I41" s="25"/>
      <c r="J41" s="28">
        <v>3</v>
      </c>
      <c r="K41" s="24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#DIV/0!</v>
      </c>
      <c r="C42" s="163">
        <f t="shared" si="1"/>
        <v>1.0151187904967602</v>
      </c>
      <c r="D42" s="164">
        <f>I42-April!I42</f>
        <v>0</v>
      </c>
      <c r="E42" s="165">
        <f>J42-April!J42</f>
        <v>141</v>
      </c>
      <c r="F42" s="166">
        <f t="shared" si="2"/>
        <v>-100</v>
      </c>
      <c r="G42" s="167" t="e">
        <f t="shared" si="3"/>
        <v>#DIV/0!</v>
      </c>
      <c r="H42" s="168">
        <f t="shared" si="4"/>
        <v>0.71007570753518623</v>
      </c>
      <c r="I42" s="169"/>
      <c r="J42" s="170">
        <v>559</v>
      </c>
      <c r="K42" s="171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1.9582433405327573</v>
      </c>
      <c r="D43" s="26">
        <f>I43-April!I43</f>
        <v>0</v>
      </c>
      <c r="E43" s="27">
        <f>J43-April!J43</f>
        <v>272</v>
      </c>
      <c r="F43" s="21">
        <f t="shared" si="2"/>
        <v>-100</v>
      </c>
      <c r="G43" s="22" t="e">
        <f t="shared" si="3"/>
        <v>#DIV/0!</v>
      </c>
      <c r="H43" s="23">
        <f t="shared" si="4"/>
        <v>1.5573395660789593</v>
      </c>
      <c r="I43" s="25"/>
      <c r="J43" s="28">
        <v>1226</v>
      </c>
      <c r="K43" s="24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#DIV/0!</v>
      </c>
      <c r="C44" s="163">
        <f t="shared" si="1"/>
        <v>1.2670986321094313</v>
      </c>
      <c r="D44" s="164">
        <f>I44-April!I44</f>
        <v>0</v>
      </c>
      <c r="E44" s="165">
        <f>J44-April!J44</f>
        <v>176</v>
      </c>
      <c r="F44" s="166">
        <f t="shared" ref="F44:F47" si="9">IF(E44&gt;0,(D44*100/E44)-100," ")</f>
        <v>-100</v>
      </c>
      <c r="G44" s="167" t="e">
        <f t="shared" si="3"/>
        <v>#DIV/0!</v>
      </c>
      <c r="H44" s="168">
        <f t="shared" si="4"/>
        <v>1.8406076926985415</v>
      </c>
      <c r="I44" s="169"/>
      <c r="J44" s="170">
        <v>1449</v>
      </c>
      <c r="K44" s="171">
        <f t="shared" ref="K44:K47" si="10">IF(J44&gt;0,(I44*100/J44)-100," ")</f>
        <v>-100</v>
      </c>
    </row>
    <row r="45" spans="1:11" ht="15" customHeight="1" x14ac:dyDescent="0.35">
      <c r="A45" s="30" t="s">
        <v>205</v>
      </c>
      <c r="B45" s="19" t="e">
        <f t="shared" si="0"/>
        <v>#DIV/0!</v>
      </c>
      <c r="C45" s="20">
        <f t="shared" si="1"/>
        <v>4.4636429085673148</v>
      </c>
      <c r="D45" s="26">
        <f>I45-April!I45</f>
        <v>0</v>
      </c>
      <c r="E45" s="27">
        <f>J45-April!J45</f>
        <v>620</v>
      </c>
      <c r="F45" s="21">
        <f t="shared" si="9"/>
        <v>-100</v>
      </c>
      <c r="G45" s="22" t="e">
        <f t="shared" si="3"/>
        <v>#DIV/0!</v>
      </c>
      <c r="H45" s="23">
        <f t="shared" si="4"/>
        <v>3.9962400284538386</v>
      </c>
      <c r="I45" s="25"/>
      <c r="J45" s="28">
        <v>3146</v>
      </c>
      <c r="K45" s="24">
        <f t="shared" si="10"/>
        <v>-100</v>
      </c>
    </row>
    <row r="46" spans="1:11" ht="15" customHeight="1" x14ac:dyDescent="0.35">
      <c r="A46" s="172" t="s">
        <v>206</v>
      </c>
      <c r="B46" s="173" t="e">
        <f t="shared" si="0"/>
        <v>#DIV/0!</v>
      </c>
      <c r="C46" s="163">
        <f t="shared" si="1"/>
        <v>9.9640028797696178</v>
      </c>
      <c r="D46" s="164">
        <f>I46-April!I46</f>
        <v>0</v>
      </c>
      <c r="E46" s="165">
        <f>J46-April!J46</f>
        <v>1384</v>
      </c>
      <c r="F46" s="166">
        <f t="shared" si="9"/>
        <v>-100</v>
      </c>
      <c r="G46" s="167" t="e">
        <f t="shared" si="3"/>
        <v>#DIV/0!</v>
      </c>
      <c r="H46" s="168">
        <f t="shared" si="4"/>
        <v>11.0969971038057</v>
      </c>
      <c r="I46" s="169"/>
      <c r="J46" s="170">
        <v>8736</v>
      </c>
      <c r="K46" s="171">
        <f t="shared" si="10"/>
        <v>-100</v>
      </c>
    </row>
    <row r="47" spans="1:11" ht="15" customHeight="1" x14ac:dyDescent="0.35">
      <c r="A47" s="30" t="s">
        <v>207</v>
      </c>
      <c r="B47" s="19" t="e">
        <f t="shared" si="0"/>
        <v>#DIV/0!</v>
      </c>
      <c r="C47" s="20">
        <f t="shared" si="1"/>
        <v>3.5709143268538517</v>
      </c>
      <c r="D47" s="26">
        <f>I47-April!I47</f>
        <v>0</v>
      </c>
      <c r="E47" s="27">
        <f>J47-April!J47</f>
        <v>496</v>
      </c>
      <c r="F47" s="21">
        <f t="shared" si="9"/>
        <v>-100</v>
      </c>
      <c r="G47" s="22" t="e">
        <f t="shared" si="3"/>
        <v>#DIV/0!</v>
      </c>
      <c r="H47" s="23">
        <f t="shared" si="4"/>
        <v>3.587216096743052</v>
      </c>
      <c r="I47" s="25"/>
      <c r="J47" s="28">
        <v>2824</v>
      </c>
      <c r="K47" s="24">
        <f t="shared" si="10"/>
        <v>-100</v>
      </c>
    </row>
    <row r="48" spans="1:11" ht="3" customHeight="1" x14ac:dyDescent="0.35">
      <c r="A48" s="340"/>
      <c r="B48" s="341"/>
      <c r="C48" s="31"/>
      <c r="D48" s="342"/>
      <c r="E48" s="343"/>
      <c r="F48" s="344"/>
      <c r="G48" s="32"/>
      <c r="H48" s="31"/>
      <c r="I48" s="340"/>
      <c r="J48" s="345"/>
      <c r="K48" s="157"/>
    </row>
    <row r="49" spans="1:15" ht="15" customHeight="1" x14ac:dyDescent="0.35">
      <c r="A49" s="172" t="s">
        <v>32</v>
      </c>
      <c r="B49" s="173" t="e">
        <f>D49/$D$51*100</f>
        <v>#DIV/0!</v>
      </c>
      <c r="C49" s="163">
        <f>E49/$E$51*100</f>
        <v>0.74874010079193665</v>
      </c>
      <c r="D49" s="164">
        <f>I49-April!I49</f>
        <v>0</v>
      </c>
      <c r="E49" s="165">
        <f>J49-April!J49</f>
        <v>104</v>
      </c>
      <c r="F49" s="166">
        <f t="shared" si="2"/>
        <v>-100</v>
      </c>
      <c r="G49" s="167" t="e">
        <f>I49/$I$51*100</f>
        <v>#DIV/0!</v>
      </c>
      <c r="H49" s="168">
        <f>J49/$J$51*100</f>
        <v>0.71769727148010776</v>
      </c>
      <c r="I49" s="169">
        <f>I90</f>
        <v>0</v>
      </c>
      <c r="J49" s="170">
        <f>J90</f>
        <v>565</v>
      </c>
      <c r="K49" s="171">
        <f t="shared" si="5"/>
        <v>-100</v>
      </c>
    </row>
    <row r="50" spans="1:15" s="33" customFormat="1" ht="3" customHeight="1" x14ac:dyDescent="0.35">
      <c r="A50" s="330"/>
      <c r="B50" s="331"/>
      <c r="C50" s="332"/>
      <c r="D50" s="333"/>
      <c r="E50" s="334"/>
      <c r="F50" s="335"/>
      <c r="G50" s="336"/>
      <c r="H50" s="332"/>
      <c r="I50" s="337"/>
      <c r="J50" s="338"/>
      <c r="K50" s="339"/>
    </row>
    <row r="51" spans="1:15" s="315" customFormat="1" ht="20.149999999999999" customHeight="1" x14ac:dyDescent="0.3">
      <c r="A51" s="371" t="s">
        <v>33</v>
      </c>
      <c r="B51" s="372" t="e">
        <f>SUM(B10:B49)</f>
        <v>#DIV/0!</v>
      </c>
      <c r="C51" s="373">
        <f>SUM(C10:C49)</f>
        <v>100</v>
      </c>
      <c r="D51" s="374">
        <f>SUM(D10:D50)</f>
        <v>0</v>
      </c>
      <c r="E51" s="375">
        <f>SUM(E10:E50)</f>
        <v>13890</v>
      </c>
      <c r="F51" s="376">
        <f>100/E51*D51-100</f>
        <v>-100</v>
      </c>
      <c r="G51" s="377" t="e">
        <f>SUM(G10:G49)</f>
        <v>#DIV/0!</v>
      </c>
      <c r="H51" s="373">
        <f>SUM(H10:H49)</f>
        <v>100</v>
      </c>
      <c r="I51" s="378">
        <f>SUM(I10:I50)</f>
        <v>0</v>
      </c>
      <c r="J51" s="375">
        <f>SUM(J10:J50)</f>
        <v>78724</v>
      </c>
      <c r="K51" s="379">
        <f>100/J51*I51-100</f>
        <v>-100</v>
      </c>
    </row>
    <row r="52" spans="1:15" ht="3" customHeight="1" x14ac:dyDescent="0.3">
      <c r="A52" s="317"/>
      <c r="B52" s="317"/>
      <c r="C52" s="327"/>
      <c r="D52" s="320"/>
      <c r="E52" s="321"/>
      <c r="F52" s="322"/>
      <c r="G52" s="328"/>
      <c r="H52" s="328"/>
      <c r="I52" s="324"/>
      <c r="J52" s="321"/>
      <c r="K52" s="326"/>
      <c r="O52" s="33"/>
    </row>
    <row r="53" spans="1:15" ht="15" customHeight="1" x14ac:dyDescent="0.35">
      <c r="A53" s="276" t="s">
        <v>51</v>
      </c>
      <c r="B53" s="267" t="e">
        <f t="shared" ref="B53:B60" si="11">D53/$D$51*100</f>
        <v>#DIV/0!</v>
      </c>
      <c r="C53" s="277">
        <f t="shared" ref="C53:C60" si="12">E53/$E$51*100</f>
        <v>49.244060475161987</v>
      </c>
      <c r="D53" s="269">
        <f>I53-April!I53</f>
        <v>0</v>
      </c>
      <c r="E53" s="270">
        <f>J53-April!J53</f>
        <v>6840</v>
      </c>
      <c r="F53" s="271">
        <f t="shared" ref="F53:F59" si="13">100/E53*D53-100</f>
        <v>-100</v>
      </c>
      <c r="G53" s="278" t="e">
        <f t="shared" ref="G53:G60" si="14">I53/$I$51*100</f>
        <v>#DIV/0!</v>
      </c>
      <c r="H53" s="279">
        <f t="shared" ref="H53:H60" si="15">J53/$J$51*100</f>
        <v>52.325847263858549</v>
      </c>
      <c r="I53" s="273"/>
      <c r="J53" s="274">
        <v>41193</v>
      </c>
      <c r="K53" s="275">
        <f t="shared" ref="K53:K59" si="16">100/J53*I53-100</f>
        <v>-100</v>
      </c>
    </row>
    <row r="54" spans="1:15" ht="15" customHeight="1" x14ac:dyDescent="0.35">
      <c r="A54" s="401" t="s">
        <v>145</v>
      </c>
      <c r="B54" s="183" t="e">
        <f>D54/$D$51*100</f>
        <v>#DIV/0!</v>
      </c>
      <c r="C54" s="266">
        <f>E54/$E$51*100</f>
        <v>57.796976241900644</v>
      </c>
      <c r="D54" s="402">
        <f>I54-April!I54</f>
        <v>0</v>
      </c>
      <c r="E54" s="391">
        <f>J54-April!J54</f>
        <v>8028</v>
      </c>
      <c r="F54" s="187">
        <f>100/E54*D54-100</f>
        <v>-100</v>
      </c>
      <c r="G54" s="403" t="e">
        <f>I54/$I$51*100</f>
        <v>#DIV/0!</v>
      </c>
      <c r="H54" s="404">
        <f>J54/$J$51*100</f>
        <v>54.823179716477824</v>
      </c>
      <c r="I54" s="207"/>
      <c r="J54" s="392">
        <v>43159</v>
      </c>
      <c r="K54" s="190">
        <f>100/J54*I54-100</f>
        <v>-100</v>
      </c>
    </row>
    <row r="55" spans="1:15" ht="15" customHeight="1" x14ac:dyDescent="0.35">
      <c r="A55" s="254" t="s">
        <v>55</v>
      </c>
      <c r="B55" s="380" t="e">
        <f>D55/$D$51*100</f>
        <v>#DIV/0!</v>
      </c>
      <c r="C55" s="263">
        <f>E55/$E$51*100</f>
        <v>19.956803455723541</v>
      </c>
      <c r="D55" s="256">
        <f>I55-April!I55</f>
        <v>0</v>
      </c>
      <c r="E55" s="257">
        <f>J55-April!J55</f>
        <v>2772</v>
      </c>
      <c r="F55" s="258">
        <f>100/E55*D55-100</f>
        <v>-100</v>
      </c>
      <c r="G55" s="264" t="e">
        <f>I55/$I$51*100</f>
        <v>#DIV/0!</v>
      </c>
      <c r="H55" s="265">
        <f>J55/$J$51*100</f>
        <v>23.785630811442505</v>
      </c>
      <c r="I55" s="260"/>
      <c r="J55" s="261">
        <v>18725</v>
      </c>
      <c r="K55" s="262">
        <f>100/J55*I55-100</f>
        <v>-100</v>
      </c>
    </row>
    <row r="56" spans="1:15" ht="15" customHeight="1" x14ac:dyDescent="0.35">
      <c r="A56" s="30" t="s">
        <v>201</v>
      </c>
      <c r="B56" s="19" t="e">
        <f t="shared" si="11"/>
        <v>#DIV/0!</v>
      </c>
      <c r="C56" s="35">
        <f t="shared" si="12"/>
        <v>12.606191504679625</v>
      </c>
      <c r="D56" s="26">
        <f>I56-April!I56</f>
        <v>0</v>
      </c>
      <c r="E56" s="27">
        <f>J56-April!J56</f>
        <v>1751</v>
      </c>
      <c r="F56" s="21">
        <f t="shared" si="13"/>
        <v>-100</v>
      </c>
      <c r="G56" s="36" t="e">
        <f t="shared" si="14"/>
        <v>#DIV/0!</v>
      </c>
      <c r="H56" s="37">
        <f t="shared" si="15"/>
        <v>11.230374472841827</v>
      </c>
      <c r="I56" s="25"/>
      <c r="J56" s="174">
        <v>8841</v>
      </c>
      <c r="K56" s="24">
        <f t="shared" si="16"/>
        <v>-100</v>
      </c>
    </row>
    <row r="57" spans="1:15" ht="15" customHeight="1" x14ac:dyDescent="0.35">
      <c r="A57" s="194" t="s">
        <v>203</v>
      </c>
      <c r="B57" s="183" t="e">
        <f t="shared" ref="B57" si="17">D57/$D$51*100</f>
        <v>#DIV/0!</v>
      </c>
      <c r="C57" s="204">
        <f t="shared" ref="C57" si="18">E57/$E$51*100</f>
        <v>4.5284377249820009</v>
      </c>
      <c r="D57" s="185">
        <f>I57-April!I57</f>
        <v>0</v>
      </c>
      <c r="E57" s="186">
        <f>J57-April!J57</f>
        <v>629</v>
      </c>
      <c r="F57" s="187">
        <f t="shared" ref="F57" si="19">100/E57*D57-100</f>
        <v>-100</v>
      </c>
      <c r="G57" s="205" t="e">
        <f t="shared" ref="G57" si="20">I57/$I$51*100</f>
        <v>#DIV/0!</v>
      </c>
      <c r="H57" s="206">
        <f t="shared" ref="H57" si="21">J57/$J$51*100</f>
        <v>4.2375895533763526</v>
      </c>
      <c r="I57" s="182"/>
      <c r="J57" s="203">
        <v>3336</v>
      </c>
      <c r="K57" s="190">
        <f>100/J57*I57-100</f>
        <v>-100</v>
      </c>
    </row>
    <row r="58" spans="1:15" ht="15" customHeight="1" x14ac:dyDescent="0.35">
      <c r="A58" s="30" t="s">
        <v>52</v>
      </c>
      <c r="B58" s="19" t="e">
        <f t="shared" si="11"/>
        <v>#DIV/0!</v>
      </c>
      <c r="C58" s="35">
        <f t="shared" si="12"/>
        <v>4.9532037437005041</v>
      </c>
      <c r="D58" s="26">
        <f>I58-April!I58</f>
        <v>0</v>
      </c>
      <c r="E58" s="27">
        <f>J58-April!J58</f>
        <v>688</v>
      </c>
      <c r="F58" s="21">
        <f t="shared" si="13"/>
        <v>-100</v>
      </c>
      <c r="G58" s="36" t="e">
        <f t="shared" si="14"/>
        <v>#DIV/0!</v>
      </c>
      <c r="H58" s="37">
        <f t="shared" si="15"/>
        <v>5.5142015141507041</v>
      </c>
      <c r="I58" s="25"/>
      <c r="J58" s="174">
        <v>4341</v>
      </c>
      <c r="K58" s="24">
        <f t="shared" si="16"/>
        <v>-100</v>
      </c>
    </row>
    <row r="59" spans="1:15" ht="15" customHeight="1" x14ac:dyDescent="0.35">
      <c r="A59" s="194" t="s">
        <v>53</v>
      </c>
      <c r="B59" s="183" t="e">
        <f t="shared" si="11"/>
        <v>#DIV/0!</v>
      </c>
      <c r="C59" s="204">
        <f t="shared" si="12"/>
        <v>0.14398848092152627</v>
      </c>
      <c r="D59" s="185">
        <f>I59-April!I59</f>
        <v>0</v>
      </c>
      <c r="E59" s="186">
        <f>J59-April!J59</f>
        <v>20</v>
      </c>
      <c r="F59" s="187">
        <f t="shared" si="13"/>
        <v>-100</v>
      </c>
      <c r="G59" s="205" t="e">
        <f t="shared" si="14"/>
        <v>#DIV/0!</v>
      </c>
      <c r="H59" s="206">
        <f t="shared" si="15"/>
        <v>0.38234845790356181</v>
      </c>
      <c r="I59" s="182"/>
      <c r="J59" s="203">
        <v>301</v>
      </c>
      <c r="K59" s="190">
        <f t="shared" si="16"/>
        <v>-100</v>
      </c>
      <c r="M59" s="55"/>
    </row>
    <row r="60" spans="1:15" ht="15" customHeight="1" x14ac:dyDescent="0.35">
      <c r="A60" s="30" t="s">
        <v>54</v>
      </c>
      <c r="B60" s="19" t="e">
        <f t="shared" si="11"/>
        <v>#DIV/0!</v>
      </c>
      <c r="C60" s="35">
        <f t="shared" si="12"/>
        <v>1.4398848092152626E-2</v>
      </c>
      <c r="D60" s="26">
        <f>I60-April!I60</f>
        <v>0</v>
      </c>
      <c r="E60" s="27">
        <f>J60-April!J60</f>
        <v>2</v>
      </c>
      <c r="F60" s="21">
        <f>IF(E60&gt;0,100/E60*D60-100," ")</f>
        <v>-100</v>
      </c>
      <c r="G60" s="36" t="e">
        <f t="shared" si="14"/>
        <v>#DIV/0!</v>
      </c>
      <c r="H60" s="37">
        <f t="shared" si="15"/>
        <v>2.4134952492251407E-2</v>
      </c>
      <c r="I60" s="25"/>
      <c r="J60" s="174">
        <v>19</v>
      </c>
      <c r="K60" s="24">
        <f>IF(J60&gt;0,100/J60*I60-100," ")</f>
        <v>-100</v>
      </c>
    </row>
    <row r="61" spans="1:15" ht="15" customHeight="1" x14ac:dyDescent="0.35">
      <c r="A61" s="407" t="s">
        <v>146</v>
      </c>
      <c r="B61" s="408" t="e">
        <f>D61/$D$51*100</f>
        <v>#DIV/0!</v>
      </c>
      <c r="C61" s="417">
        <f>E61/$E$51*100</f>
        <v>22.246220302375811</v>
      </c>
      <c r="D61" s="410">
        <f>I61-April!I61</f>
        <v>0</v>
      </c>
      <c r="E61" s="411">
        <f>J61-April!J61</f>
        <v>3090</v>
      </c>
      <c r="F61" s="412">
        <f>100/E61*D61-100</f>
        <v>-100</v>
      </c>
      <c r="G61" s="419" t="e">
        <f>I61/$I$51*100</f>
        <v>#DIV/0!</v>
      </c>
      <c r="H61" s="420">
        <f>J61/$J$51*100</f>
        <v>21.39118947207967</v>
      </c>
      <c r="I61" s="414"/>
      <c r="J61" s="415">
        <v>16840</v>
      </c>
      <c r="K61" s="416">
        <f>100/J61*I61-100</f>
        <v>-100</v>
      </c>
    </row>
    <row r="62" spans="1:15" ht="15" customHeight="1" x14ac:dyDescent="0.35">
      <c r="A62" s="369" t="s">
        <v>64</v>
      </c>
      <c r="B62" s="153"/>
      <c r="C62" s="154"/>
      <c r="D62" s="198"/>
      <c r="E62" s="158"/>
      <c r="F62" s="199"/>
      <c r="G62" s="155"/>
      <c r="H62" s="156"/>
      <c r="I62" s="200"/>
      <c r="J62" s="159"/>
      <c r="K62" s="157"/>
    </row>
    <row r="63" spans="1:15" s="33" customFormat="1" x14ac:dyDescent="0.3">
      <c r="A63" s="308" t="s">
        <v>98</v>
      </c>
      <c r="B63" s="308"/>
      <c r="C63" s="308"/>
      <c r="D63" s="308"/>
      <c r="E63" s="308"/>
      <c r="F63" s="311"/>
      <c r="G63" s="311"/>
      <c r="H63" s="311"/>
      <c r="I63" s="309"/>
      <c r="J63" s="309"/>
      <c r="K63" s="310"/>
    </row>
    <row r="64" spans="1:15" ht="12.75" customHeight="1" x14ac:dyDescent="0.3"/>
    <row r="65" spans="1:11" ht="12.75" customHeight="1" x14ac:dyDescent="0.3">
      <c r="J65" s="55"/>
    </row>
    <row r="66" spans="1:11" ht="12.75" customHeight="1" x14ac:dyDescent="0.35">
      <c r="A66" s="2" t="s">
        <v>49</v>
      </c>
      <c r="B66" s="2"/>
      <c r="C66" s="2"/>
      <c r="D66" s="2"/>
      <c r="E66" s="2"/>
      <c r="F66" s="38"/>
      <c r="G66" s="38"/>
      <c r="H66" s="38"/>
      <c r="I66" s="213"/>
      <c r="K66" s="39"/>
    </row>
    <row r="67" spans="1:11" ht="12.75" customHeight="1" x14ac:dyDescent="0.35">
      <c r="A67" s="2" t="s">
        <v>50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1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1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Mai 2021</v>
      </c>
      <c r="J69" s="41"/>
      <c r="K69" s="40"/>
    </row>
    <row r="70" spans="1:11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mai 2021</v>
      </c>
      <c r="J70" s="41"/>
      <c r="K70" s="42"/>
    </row>
    <row r="71" spans="1:11" s="218" customFormat="1" ht="15" customHeight="1" x14ac:dyDescent="0.3">
      <c r="A71" s="298" t="s">
        <v>32</v>
      </c>
      <c r="B71" s="299"/>
      <c r="C71" s="299"/>
      <c r="D71" s="300"/>
      <c r="E71" s="300"/>
      <c r="F71" s="301"/>
      <c r="G71" s="301"/>
      <c r="H71" s="301"/>
      <c r="I71" s="300"/>
      <c r="J71" s="300"/>
      <c r="K71" s="302"/>
    </row>
    <row r="72" spans="1:11" ht="12.75" customHeight="1" x14ac:dyDescent="0.3">
      <c r="A72" s="4" t="str">
        <f>A6</f>
        <v>Stichtag / date de référence: 31.05.2021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1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</row>
    <row r="74" spans="1:11" ht="12.75" customHeight="1" x14ac:dyDescent="0.3">
      <c r="A74" s="72" t="s">
        <v>3</v>
      </c>
      <c r="B74" s="3"/>
      <c r="C74" s="3"/>
      <c r="D74" s="48" t="e">
        <f>D9</f>
        <v>#REF!</v>
      </c>
      <c r="E74" s="49" t="e">
        <f>E9</f>
        <v>#REF!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</row>
    <row r="75" spans="1:11" ht="12.75" customHeight="1" x14ac:dyDescent="0.3">
      <c r="A75" s="70" t="s">
        <v>188</v>
      </c>
      <c r="B75" s="3"/>
      <c r="C75" s="3"/>
      <c r="D75" s="52">
        <f>I75-April!I75</f>
        <v>0</v>
      </c>
      <c r="E75" s="53">
        <f>J75-April!J75</f>
        <v>0</v>
      </c>
      <c r="F75" s="56" t="str">
        <f>IF(E75&gt;0,(D75*100/E75)-100,"")</f>
        <v/>
      </c>
      <c r="G75" s="122"/>
      <c r="H75" s="122"/>
      <c r="I75" s="126"/>
      <c r="J75" s="53">
        <v>1</v>
      </c>
      <c r="K75" s="54">
        <f>IF(J75&gt;0,(I75*100/J75)-100,"")</f>
        <v>-100</v>
      </c>
    </row>
    <row r="76" spans="1:11" ht="12.75" customHeight="1" x14ac:dyDescent="0.3">
      <c r="A76" s="70" t="s">
        <v>34</v>
      </c>
      <c r="D76" s="52">
        <f>I76-April!I76</f>
        <v>0</v>
      </c>
      <c r="E76" s="53">
        <f>J76-April!J76</f>
        <v>8</v>
      </c>
      <c r="F76" s="56">
        <f>IF(E76&gt;0,(D76*100/E76)-100,"")</f>
        <v>-100</v>
      </c>
      <c r="G76" s="54"/>
      <c r="H76" s="54"/>
      <c r="I76" s="52"/>
      <c r="J76" s="53">
        <v>83</v>
      </c>
      <c r="K76" s="54">
        <f>IF(J76&gt;0,(I76*100/J76)-100,"")</f>
        <v>-100</v>
      </c>
    </row>
    <row r="77" spans="1:11" ht="12.75" customHeight="1" x14ac:dyDescent="0.3">
      <c r="A77" s="70" t="s">
        <v>35</v>
      </c>
      <c r="D77" s="52">
        <f>I77-April!I77</f>
        <v>0</v>
      </c>
      <c r="E77" s="53">
        <f>J77-April!J77</f>
        <v>1</v>
      </c>
      <c r="F77" s="56">
        <f t="shared" ref="F77:F89" si="22">IF(E77&gt;0,(D77*100/E77)-100,"")</f>
        <v>-100</v>
      </c>
      <c r="G77" s="54"/>
      <c r="H77" s="54"/>
      <c r="I77" s="52"/>
      <c r="J77" s="53">
        <v>6</v>
      </c>
      <c r="K77" s="54">
        <f t="shared" ref="K77:K89" si="23">IF(J77&gt;0,(I77*100/J77)-100,"")</f>
        <v>-100</v>
      </c>
    </row>
    <row r="78" spans="1:11" ht="12.75" customHeight="1" x14ac:dyDescent="0.3">
      <c r="A78" s="179" t="s">
        <v>36</v>
      </c>
      <c r="B78" s="55"/>
      <c r="C78" s="55"/>
      <c r="D78" s="52">
        <f>I78-April!I78</f>
        <v>0</v>
      </c>
      <c r="E78" s="53">
        <f>J78-April!J78</f>
        <v>0</v>
      </c>
      <c r="F78" s="56" t="str">
        <f t="shared" si="22"/>
        <v/>
      </c>
      <c r="G78" s="56"/>
      <c r="H78" s="56"/>
      <c r="I78" s="55"/>
      <c r="J78" s="57">
        <v>7</v>
      </c>
      <c r="K78" s="54">
        <f t="shared" si="23"/>
        <v>-100</v>
      </c>
    </row>
    <row r="79" spans="1:11" ht="12.75" customHeight="1" x14ac:dyDescent="0.3">
      <c r="A79" s="70" t="s">
        <v>10</v>
      </c>
      <c r="D79" s="52">
        <f>I79-April!I79</f>
        <v>0</v>
      </c>
      <c r="E79" s="53">
        <f>J79-April!J79</f>
        <v>7</v>
      </c>
      <c r="F79" s="56">
        <f t="shared" si="22"/>
        <v>-100</v>
      </c>
      <c r="G79" s="54"/>
      <c r="H79" s="54"/>
      <c r="I79" s="52"/>
      <c r="J79" s="53">
        <v>32</v>
      </c>
      <c r="K79" s="54">
        <f t="shared" si="23"/>
        <v>-100</v>
      </c>
    </row>
    <row r="80" spans="1:11" ht="12.75" customHeight="1" x14ac:dyDescent="0.3">
      <c r="A80" s="177" t="s">
        <v>13</v>
      </c>
      <c r="B80" s="58"/>
      <c r="C80" s="59"/>
      <c r="D80" s="52">
        <f>I80-April!I80</f>
        <v>0</v>
      </c>
      <c r="E80" s="53">
        <f>J80-April!J80</f>
        <v>0</v>
      </c>
      <c r="F80" s="56" t="str">
        <f t="shared" si="22"/>
        <v/>
      </c>
      <c r="G80" s="61"/>
      <c r="H80" s="62"/>
      <c r="I80" s="63"/>
      <c r="J80" s="57">
        <v>1</v>
      </c>
      <c r="K80" s="54">
        <f t="shared" si="23"/>
        <v>-100</v>
      </c>
    </row>
    <row r="81" spans="1:11" ht="12.75" customHeight="1" x14ac:dyDescent="0.3">
      <c r="A81" s="178" t="s">
        <v>37</v>
      </c>
      <c r="B81" s="64"/>
      <c r="C81" s="64"/>
      <c r="D81" s="52">
        <f>I81-April!I81</f>
        <v>0</v>
      </c>
      <c r="E81" s="53">
        <f>J81-April!J81</f>
        <v>44</v>
      </c>
      <c r="F81" s="56">
        <f t="shared" si="22"/>
        <v>-100</v>
      </c>
      <c r="G81" s="56"/>
      <c r="H81" s="56"/>
      <c r="I81" s="55"/>
      <c r="J81" s="57">
        <v>222</v>
      </c>
      <c r="K81" s="54">
        <f t="shared" si="23"/>
        <v>-100</v>
      </c>
    </row>
    <row r="82" spans="1:11" ht="12.75" customHeight="1" x14ac:dyDescent="0.3">
      <c r="A82" s="70" t="s">
        <v>38</v>
      </c>
      <c r="D82" s="52">
        <f>I82-April!I82</f>
        <v>0</v>
      </c>
      <c r="E82" s="53">
        <f>J82-April!J82</f>
        <v>0</v>
      </c>
      <c r="F82" s="56" t="str">
        <f t="shared" si="22"/>
        <v/>
      </c>
      <c r="G82" s="54"/>
      <c r="H82" s="54"/>
      <c r="I82" s="52"/>
      <c r="J82" s="53">
        <v>32</v>
      </c>
      <c r="K82" s="54">
        <f t="shared" si="23"/>
        <v>-100</v>
      </c>
    </row>
    <row r="83" spans="1:11" ht="12.75" customHeight="1" x14ac:dyDescent="0.3">
      <c r="A83" s="70" t="s">
        <v>63</v>
      </c>
      <c r="D83" s="52">
        <f>I83-April!I83</f>
        <v>0</v>
      </c>
      <c r="E83" s="53">
        <f>J83-April!J83</f>
        <v>4</v>
      </c>
      <c r="F83" s="56">
        <f t="shared" si="22"/>
        <v>-100</v>
      </c>
      <c r="G83" s="54"/>
      <c r="H83" s="54"/>
      <c r="I83" s="52"/>
      <c r="J83" s="53">
        <v>13</v>
      </c>
      <c r="K83" s="54">
        <f t="shared" si="23"/>
        <v>-100</v>
      </c>
    </row>
    <row r="84" spans="1:11" ht="12.75" customHeight="1" x14ac:dyDescent="0.3">
      <c r="A84" s="70" t="s">
        <v>39</v>
      </c>
      <c r="D84" s="52">
        <f>I84-April!I84</f>
        <v>0</v>
      </c>
      <c r="E84" s="53">
        <f>J84-April!J84</f>
        <v>19</v>
      </c>
      <c r="F84" s="56">
        <f t="shared" si="22"/>
        <v>-100</v>
      </c>
      <c r="G84" s="54"/>
      <c r="H84" s="54"/>
      <c r="I84" s="52"/>
      <c r="J84" s="53">
        <v>87</v>
      </c>
      <c r="K84" s="54">
        <f t="shared" si="23"/>
        <v>-100</v>
      </c>
    </row>
    <row r="85" spans="1:11" ht="12.75" customHeight="1" x14ac:dyDescent="0.3">
      <c r="A85" s="70" t="s">
        <v>40</v>
      </c>
      <c r="D85" s="52">
        <f>I85-April!I85</f>
        <v>0</v>
      </c>
      <c r="E85" s="53">
        <f>J85-April!J85</f>
        <v>3</v>
      </c>
      <c r="F85" s="56">
        <f t="shared" si="22"/>
        <v>-100</v>
      </c>
      <c r="G85" s="54"/>
      <c r="H85" s="54"/>
      <c r="I85" s="52"/>
      <c r="J85" s="53">
        <v>18</v>
      </c>
      <c r="K85" s="54">
        <f t="shared" si="23"/>
        <v>-100</v>
      </c>
    </row>
    <row r="86" spans="1:11" ht="12.75" customHeight="1" x14ac:dyDescent="0.3">
      <c r="A86" s="70" t="s">
        <v>41</v>
      </c>
      <c r="D86" s="52">
        <f>I86-April!I86</f>
        <v>0</v>
      </c>
      <c r="E86" s="53">
        <f>J86-April!J86</f>
        <v>2</v>
      </c>
      <c r="F86" s="56">
        <f t="shared" si="22"/>
        <v>-100</v>
      </c>
      <c r="G86" s="54"/>
      <c r="H86" s="54"/>
      <c r="I86" s="52"/>
      <c r="J86" s="53">
        <v>6</v>
      </c>
      <c r="K86" s="54">
        <f t="shared" si="23"/>
        <v>-100</v>
      </c>
    </row>
    <row r="87" spans="1:11" ht="12.75" customHeight="1" x14ac:dyDescent="0.3">
      <c r="A87" s="70" t="s">
        <v>65</v>
      </c>
      <c r="D87" s="52">
        <f>I87-April!I87</f>
        <v>0</v>
      </c>
      <c r="E87" s="53">
        <f>J87-April!J87</f>
        <v>0</v>
      </c>
      <c r="F87" s="56" t="str">
        <f t="shared" ref="F87" si="24">IF(E87&gt;0,(D87*100/E87)-100,"")</f>
        <v/>
      </c>
      <c r="G87" s="54"/>
      <c r="H87" s="54"/>
      <c r="I87" s="52"/>
      <c r="J87" s="53">
        <v>0</v>
      </c>
      <c r="K87" s="54" t="str">
        <f t="shared" si="23"/>
        <v/>
      </c>
    </row>
    <row r="88" spans="1:11" ht="12.75" customHeight="1" x14ac:dyDescent="0.3">
      <c r="A88" s="70" t="s">
        <v>44</v>
      </c>
      <c r="D88" s="52">
        <f>I88-April!I88</f>
        <v>0</v>
      </c>
      <c r="E88" s="53">
        <f>J88-April!J88</f>
        <v>4</v>
      </c>
      <c r="F88" s="56">
        <f t="shared" si="22"/>
        <v>-100</v>
      </c>
      <c r="G88" s="54"/>
      <c r="H88" s="54"/>
      <c r="I88" s="52"/>
      <c r="J88" s="53">
        <v>18</v>
      </c>
      <c r="K88" s="54">
        <f t="shared" si="23"/>
        <v>-100</v>
      </c>
    </row>
    <row r="89" spans="1:11" ht="12.75" customHeight="1" x14ac:dyDescent="0.3">
      <c r="A89" s="70" t="s">
        <v>42</v>
      </c>
      <c r="D89" s="52">
        <f>I89-April!I89</f>
        <v>0</v>
      </c>
      <c r="E89" s="53">
        <f>J89-April!J89</f>
        <v>12</v>
      </c>
      <c r="F89" s="56">
        <f t="shared" si="22"/>
        <v>-100</v>
      </c>
      <c r="G89" s="54"/>
      <c r="H89" s="54"/>
      <c r="I89" s="52"/>
      <c r="J89" s="53">
        <v>39</v>
      </c>
      <c r="K89" s="54">
        <f t="shared" si="23"/>
        <v>-100</v>
      </c>
    </row>
    <row r="90" spans="1:11" ht="15" customHeight="1" x14ac:dyDescent="0.35">
      <c r="A90" s="74" t="s">
        <v>43</v>
      </c>
      <c r="B90" s="5"/>
      <c r="C90" s="5"/>
      <c r="D90" s="65">
        <f>SUM(D75:D89)</f>
        <v>0</v>
      </c>
      <c r="E90" s="66">
        <f>SUM(E75:E89)</f>
        <v>104</v>
      </c>
      <c r="F90" s="67">
        <f>100/E90*D90-100</f>
        <v>-100</v>
      </c>
      <c r="G90" s="67"/>
      <c r="H90" s="67"/>
      <c r="I90" s="68">
        <f>SUM(I75:I89)</f>
        <v>0</v>
      </c>
      <c r="J90" s="66">
        <f>SUM(J75:J89)</f>
        <v>565</v>
      </c>
      <c r="K90" s="69">
        <f>100/J90*I90-100</f>
        <v>-100</v>
      </c>
    </row>
    <row r="91" spans="1:11" x14ac:dyDescent="0.3">
      <c r="A91" s="70"/>
    </row>
    <row r="92" spans="1:11" x14ac:dyDescent="0.3">
      <c r="A92" s="70"/>
    </row>
    <row r="93" spans="1:11" x14ac:dyDescent="0.3">
      <c r="A93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Z93"/>
  <sheetViews>
    <sheetView topLeftCell="A46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01" customWidth="1"/>
    <col min="2" max="5" width="9.7265625" style="101" customWidth="1"/>
    <col min="6" max="8" width="9.7265625" style="134" customWidth="1"/>
    <col min="9" max="11" width="9.7265625" style="101" customWidth="1"/>
    <col min="12" max="26" width="11.453125" style="1"/>
    <col min="27" max="16384" width="11.453125" style="101"/>
  </cols>
  <sheetData>
    <row r="1" spans="1:26" ht="35.15" customHeight="1" x14ac:dyDescent="0.35">
      <c r="A1" s="138"/>
      <c r="B1" s="138"/>
      <c r="C1" s="138"/>
      <c r="D1" s="139"/>
      <c r="E1" s="139"/>
      <c r="F1" s="140"/>
      <c r="G1" s="140"/>
      <c r="H1" s="140"/>
      <c r="I1" s="139"/>
      <c r="J1" s="141"/>
      <c r="K1" s="142"/>
    </row>
    <row r="2" spans="1:26" ht="35.15" customHeight="1" x14ac:dyDescent="0.35">
      <c r="A2" s="138"/>
      <c r="B2" s="138"/>
      <c r="C2" s="138"/>
      <c r="D2" s="139"/>
      <c r="E2" s="139"/>
      <c r="F2" s="140"/>
      <c r="G2" s="140"/>
      <c r="H2" s="140"/>
      <c r="I2" s="139"/>
      <c r="J2" s="139"/>
      <c r="K2" s="143"/>
    </row>
    <row r="3" spans="1:26" ht="30" customHeight="1" x14ac:dyDescent="0.35">
      <c r="A3" s="145" t="s">
        <v>1</v>
      </c>
      <c r="B3" s="145"/>
      <c r="C3" s="145"/>
      <c r="D3" s="145"/>
      <c r="E3" s="145"/>
      <c r="F3" s="140"/>
      <c r="G3" s="140"/>
      <c r="H3" s="140"/>
      <c r="I3" s="141"/>
      <c r="J3" s="141"/>
      <c r="K3" s="146" t="s">
        <v>84</v>
      </c>
    </row>
    <row r="4" spans="1:26" ht="30" customHeight="1" x14ac:dyDescent="0.35">
      <c r="A4" s="145" t="s">
        <v>2</v>
      </c>
      <c r="B4" s="145"/>
      <c r="C4" s="145"/>
      <c r="D4" s="145"/>
      <c r="E4" s="145"/>
      <c r="F4" s="147"/>
      <c r="G4" s="148"/>
      <c r="H4" s="148"/>
      <c r="I4" s="141"/>
      <c r="J4" s="141"/>
      <c r="K4" s="146" t="s">
        <v>85</v>
      </c>
    </row>
    <row r="5" spans="1:26" ht="3" customHeight="1" x14ac:dyDescent="0.3">
      <c r="A5" s="139"/>
      <c r="B5" s="139"/>
      <c r="C5" s="139"/>
      <c r="D5" s="139"/>
      <c r="E5" s="139"/>
      <c r="F5" s="140"/>
      <c r="G5" s="140"/>
      <c r="H5" s="140"/>
      <c r="I5" s="139"/>
      <c r="J5" s="139"/>
      <c r="K5" s="144"/>
    </row>
    <row r="6" spans="1:26" ht="15" customHeight="1" x14ac:dyDescent="0.35">
      <c r="A6" s="149" t="s">
        <v>194</v>
      </c>
      <c r="B6" s="149"/>
      <c r="C6" s="149"/>
      <c r="D6" s="139"/>
      <c r="E6" s="139"/>
      <c r="F6" s="150"/>
      <c r="G6" s="150"/>
      <c r="H6" s="150"/>
      <c r="I6" s="428"/>
      <c r="J6" s="428"/>
      <c r="K6" s="428"/>
    </row>
    <row r="7" spans="1:26" ht="3" customHeight="1" x14ac:dyDescent="0.35">
      <c r="A7" s="149"/>
      <c r="B7" s="149"/>
      <c r="C7" s="149"/>
      <c r="D7" s="139"/>
      <c r="E7" s="139"/>
      <c r="F7" s="150"/>
      <c r="G7" s="150"/>
      <c r="H7" s="150"/>
      <c r="I7" s="151"/>
      <c r="J7" s="151"/>
      <c r="K7" s="151"/>
    </row>
    <row r="8" spans="1:26" ht="15" customHeight="1" x14ac:dyDescent="0.35">
      <c r="A8" s="149"/>
      <c r="B8" s="429" t="s">
        <v>46</v>
      </c>
      <c r="C8" s="429"/>
      <c r="D8" s="139"/>
      <c r="E8" s="139"/>
      <c r="F8" s="150"/>
      <c r="G8" s="429" t="s">
        <v>46</v>
      </c>
      <c r="H8" s="429"/>
      <c r="I8" s="151"/>
      <c r="J8" s="151"/>
      <c r="K8" s="151"/>
    </row>
    <row r="9" spans="1:26" s="115" customFormat="1" ht="15" customHeight="1" x14ac:dyDescent="0.35">
      <c r="A9" s="197" t="s">
        <v>3</v>
      </c>
      <c r="B9" s="107" t="e">
        <f>Mai!B9+31</f>
        <v>#REF!</v>
      </c>
      <c r="C9" s="108" t="e">
        <f>Mai!C9+31</f>
        <v>#REF!</v>
      </c>
      <c r="D9" s="109" t="e">
        <f>Mai!D9+31</f>
        <v>#REF!</v>
      </c>
      <c r="E9" s="110" t="e">
        <f>Mai!E9+31</f>
        <v>#REF!</v>
      </c>
      <c r="F9" s="111" t="s">
        <v>4</v>
      </c>
      <c r="G9" s="112" t="s">
        <v>68</v>
      </c>
      <c r="H9" s="108" t="s">
        <v>69</v>
      </c>
      <c r="I9" s="113" t="s">
        <v>68</v>
      </c>
      <c r="J9" s="110" t="s">
        <v>69</v>
      </c>
      <c r="K9" s="114" t="s">
        <v>4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" customHeight="1" x14ac:dyDescent="0.35">
      <c r="A10" s="162" t="s">
        <v>5</v>
      </c>
      <c r="B10" s="175" t="e">
        <f t="shared" ref="B10:B47" si="0">D10/$D$51*100</f>
        <v>#DIV/0!</v>
      </c>
      <c r="C10" s="163">
        <f t="shared" ref="C10:C47" si="1">E10/$E$51*100</f>
        <v>0.64550394247661069</v>
      </c>
      <c r="D10" s="164">
        <f>I10-Mai!I10</f>
        <v>0</v>
      </c>
      <c r="E10" s="165">
        <f>J10-Mai!J10</f>
        <v>158</v>
      </c>
      <c r="F10" s="166">
        <f t="shared" ref="F10:F49" si="2">IF(E10&gt;0,(D10*100/E10)-100," ")</f>
        <v>-100</v>
      </c>
      <c r="G10" s="167" t="e">
        <f t="shared" ref="G10:G47" si="3">I10/$I$51*100</f>
        <v>#DIV/0!</v>
      </c>
      <c r="H10" s="168">
        <f t="shared" ref="H10:H47" si="4">J10/$J$51*100</f>
        <v>0.79747289270452815</v>
      </c>
      <c r="I10" s="169"/>
      <c r="J10" s="170">
        <v>823</v>
      </c>
      <c r="K10" s="171">
        <f t="shared" ref="K10:K49" si="5">IF(J10&gt;0,(I10*100/J10)-100," ")</f>
        <v>-100</v>
      </c>
    </row>
    <row r="11" spans="1:26" ht="15" customHeight="1" x14ac:dyDescent="0.35">
      <c r="A11" s="29" t="s">
        <v>56</v>
      </c>
      <c r="B11" s="19" t="e">
        <f t="shared" si="0"/>
        <v>#DIV/0!</v>
      </c>
      <c r="C11" s="20">
        <f t="shared" si="1"/>
        <v>3.2683743922866368E-2</v>
      </c>
      <c r="D11" s="26">
        <f>I11-Mai!I11</f>
        <v>0</v>
      </c>
      <c r="E11" s="27">
        <f>J11-Mai!J11</f>
        <v>8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4.3604228641195342E-2</v>
      </c>
      <c r="I11" s="25"/>
      <c r="J11" s="28">
        <v>45</v>
      </c>
      <c r="K11" s="24">
        <f t="shared" si="5"/>
        <v>-100</v>
      </c>
    </row>
    <row r="12" spans="1:26" ht="15" customHeight="1" x14ac:dyDescent="0.35">
      <c r="A12" s="169" t="s">
        <v>6</v>
      </c>
      <c r="B12" s="173" t="e">
        <f t="shared" si="0"/>
        <v>#DIV/0!</v>
      </c>
      <c r="C12" s="163">
        <f t="shared" si="1"/>
        <v>4.4940147893941254E-2</v>
      </c>
      <c r="D12" s="164">
        <f>I12-Mai!I12</f>
        <v>0</v>
      </c>
      <c r="E12" s="165">
        <f>J12-Mai!J12</f>
        <v>11</v>
      </c>
      <c r="F12" s="166">
        <f t="shared" si="2"/>
        <v>-100</v>
      </c>
      <c r="G12" s="167" t="e">
        <f t="shared" si="3"/>
        <v>#DIV/0!</v>
      </c>
      <c r="H12" s="168">
        <f t="shared" si="4"/>
        <v>4.5542194358581797E-2</v>
      </c>
      <c r="I12" s="169"/>
      <c r="J12" s="170">
        <v>47</v>
      </c>
      <c r="K12" s="171">
        <f t="shared" si="5"/>
        <v>-100</v>
      </c>
      <c r="L12" s="1" t="s">
        <v>45</v>
      </c>
    </row>
    <row r="13" spans="1:26" ht="15" customHeight="1" x14ac:dyDescent="0.35">
      <c r="A13" s="30" t="s">
        <v>7</v>
      </c>
      <c r="B13" s="19" t="e">
        <f t="shared" si="0"/>
        <v>#DIV/0!</v>
      </c>
      <c r="C13" s="20">
        <f t="shared" si="1"/>
        <v>6.3488172570167904</v>
      </c>
      <c r="D13" s="26">
        <f>I13-Mai!I13</f>
        <v>0</v>
      </c>
      <c r="E13" s="27">
        <f>J13-Mai!J13</f>
        <v>1554</v>
      </c>
      <c r="F13" s="21">
        <f t="shared" si="2"/>
        <v>-100</v>
      </c>
      <c r="G13" s="22" t="e">
        <f t="shared" si="3"/>
        <v>#DIV/0!</v>
      </c>
      <c r="H13" s="23">
        <f t="shared" si="4"/>
        <v>5.6288214261489715</v>
      </c>
      <c r="I13" s="25"/>
      <c r="J13" s="28">
        <v>5809</v>
      </c>
      <c r="K13" s="24">
        <f t="shared" si="5"/>
        <v>-100</v>
      </c>
    </row>
    <row r="14" spans="1:26" ht="15" customHeight="1" x14ac:dyDescent="0.35">
      <c r="A14" s="172" t="s">
        <v>8</v>
      </c>
      <c r="B14" s="173" t="e">
        <f t="shared" si="0"/>
        <v>#DIV/0!</v>
      </c>
      <c r="C14" s="163">
        <f t="shared" si="1"/>
        <v>8.1137394288515754</v>
      </c>
      <c r="D14" s="164">
        <f>I14-Mai!I14</f>
        <v>0</v>
      </c>
      <c r="E14" s="165">
        <f>J14-Mai!J14</f>
        <v>1986</v>
      </c>
      <c r="F14" s="166">
        <f t="shared" si="2"/>
        <v>-100</v>
      </c>
      <c r="G14" s="167" t="e">
        <f t="shared" si="3"/>
        <v>#DIV/0!</v>
      </c>
      <c r="H14" s="168">
        <f t="shared" si="4"/>
        <v>9.2915766320093791</v>
      </c>
      <c r="I14" s="169"/>
      <c r="J14" s="170">
        <v>9589</v>
      </c>
      <c r="K14" s="171">
        <f t="shared" si="5"/>
        <v>-100</v>
      </c>
    </row>
    <row r="15" spans="1:26" ht="15" customHeight="1" x14ac:dyDescent="0.35">
      <c r="A15" s="30" t="s">
        <v>9</v>
      </c>
      <c r="B15" s="19" t="e">
        <f t="shared" si="0"/>
        <v>#DIV/0!</v>
      </c>
      <c r="C15" s="20">
        <f t="shared" si="1"/>
        <v>1.2256403971074888E-2</v>
      </c>
      <c r="D15" s="26">
        <f>I15-Mai!I15</f>
        <v>0</v>
      </c>
      <c r="E15" s="27">
        <f>J15-Mai!J15</f>
        <v>3</v>
      </c>
      <c r="F15" s="21">
        <f t="shared" si="2"/>
        <v>-100</v>
      </c>
      <c r="G15" s="22" t="e">
        <f t="shared" si="3"/>
        <v>#DIV/0!</v>
      </c>
      <c r="H15" s="23">
        <f t="shared" si="4"/>
        <v>2.3255588608637513E-2</v>
      </c>
      <c r="I15" s="25"/>
      <c r="J15" s="28">
        <v>24</v>
      </c>
      <c r="K15" s="24">
        <f t="shared" si="5"/>
        <v>-100</v>
      </c>
    </row>
    <row r="16" spans="1:26" ht="15" customHeight="1" x14ac:dyDescent="0.35">
      <c r="A16" s="169" t="s">
        <v>11</v>
      </c>
      <c r="B16" s="173" t="e">
        <f t="shared" si="0"/>
        <v>#DIV/0!</v>
      </c>
      <c r="C16" s="163">
        <f t="shared" si="1"/>
        <v>2.0059647832659229</v>
      </c>
      <c r="D16" s="164">
        <f>I16-Mai!I16</f>
        <v>0</v>
      </c>
      <c r="E16" s="165">
        <f>J16-Mai!J16</f>
        <v>491</v>
      </c>
      <c r="F16" s="166">
        <f t="shared" si="2"/>
        <v>-100</v>
      </c>
      <c r="G16" s="167" t="e">
        <f t="shared" si="3"/>
        <v>#DIV/0!</v>
      </c>
      <c r="H16" s="168">
        <f t="shared" si="4"/>
        <v>1.4747919109310956</v>
      </c>
      <c r="I16" s="169"/>
      <c r="J16" s="170">
        <v>1522</v>
      </c>
      <c r="K16" s="171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2.6024431098582346</v>
      </c>
      <c r="D17" s="26">
        <f>I17-Mai!I17</f>
        <v>0</v>
      </c>
      <c r="E17" s="27">
        <f>J17-Mai!J17</f>
        <v>637</v>
      </c>
      <c r="F17" s="21">
        <f t="shared" si="2"/>
        <v>-100</v>
      </c>
      <c r="G17" s="22" t="e">
        <f t="shared" si="3"/>
        <v>#DIV/0!</v>
      </c>
      <c r="H17" s="23">
        <f t="shared" si="4"/>
        <v>2.7247797986453621</v>
      </c>
      <c r="I17" s="25"/>
      <c r="J17" s="28">
        <v>2812</v>
      </c>
      <c r="K17" s="24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#DIV/0!</v>
      </c>
      <c r="C18" s="163">
        <f t="shared" si="1"/>
        <v>0.26555541937328925</v>
      </c>
      <c r="D18" s="164">
        <f>I18-Mai!I18</f>
        <v>0</v>
      </c>
      <c r="E18" s="165">
        <f>J18-Mai!J18</f>
        <v>65</v>
      </c>
      <c r="F18" s="166">
        <f t="shared" ref="F18" si="7">IF(E18&gt;0,(D18*100/E18)-100," ")</f>
        <v>-100</v>
      </c>
      <c r="G18" s="167" t="e">
        <f t="shared" si="3"/>
        <v>#DIV/0!</v>
      </c>
      <c r="H18" s="168">
        <f t="shared" si="4"/>
        <v>0.25871842327109235</v>
      </c>
      <c r="I18" s="169"/>
      <c r="J18" s="170">
        <v>267</v>
      </c>
      <c r="K18" s="171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2.3164603505331538</v>
      </c>
      <c r="D19" s="26">
        <f>I19-Mai!I19</f>
        <v>0</v>
      </c>
      <c r="E19" s="27">
        <f>J19-Mai!J19</f>
        <v>567</v>
      </c>
      <c r="F19" s="21">
        <f t="shared" si="2"/>
        <v>-100</v>
      </c>
      <c r="G19" s="22" t="e">
        <f t="shared" si="3"/>
        <v>#DIV/0!</v>
      </c>
      <c r="H19" s="23">
        <f t="shared" si="4"/>
        <v>2.7141209871997365</v>
      </c>
      <c r="I19" s="25"/>
      <c r="J19" s="28">
        <v>2801</v>
      </c>
      <c r="K19" s="24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#DIV/0!</v>
      </c>
      <c r="C20" s="163">
        <f t="shared" si="1"/>
        <v>4.6737753809698894</v>
      </c>
      <c r="D20" s="164">
        <f>I20-Mai!I20</f>
        <v>0</v>
      </c>
      <c r="E20" s="165">
        <f>J20-Mai!J20</f>
        <v>1144</v>
      </c>
      <c r="F20" s="166">
        <f t="shared" si="2"/>
        <v>-100</v>
      </c>
      <c r="G20" s="167" t="e">
        <f t="shared" si="3"/>
        <v>#DIV/0!</v>
      </c>
      <c r="H20" s="168">
        <f t="shared" si="4"/>
        <v>4.0135270007073576</v>
      </c>
      <c r="I20" s="169"/>
      <c r="J20" s="170">
        <v>4142</v>
      </c>
      <c r="K20" s="171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0.62916207051517747</v>
      </c>
      <c r="D21" s="26">
        <f>I21-Mai!I21</f>
        <v>0</v>
      </c>
      <c r="E21" s="27">
        <f>J21-Mai!J21</f>
        <v>154</v>
      </c>
      <c r="F21" s="21">
        <f t="shared" si="2"/>
        <v>-100</v>
      </c>
      <c r="G21" s="22" t="e">
        <f t="shared" si="3"/>
        <v>#DIV/0!</v>
      </c>
      <c r="H21" s="23">
        <f t="shared" si="4"/>
        <v>0.4370112692706466</v>
      </c>
      <c r="I21" s="25"/>
      <c r="J21" s="28">
        <v>451</v>
      </c>
      <c r="K21" s="24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#DIV/0!</v>
      </c>
      <c r="C22" s="163">
        <f t="shared" si="1"/>
        <v>2.312374882542795</v>
      </c>
      <c r="D22" s="164">
        <f>I22-Mai!I22</f>
        <v>0</v>
      </c>
      <c r="E22" s="165">
        <f>J22-Mai!J22</f>
        <v>566</v>
      </c>
      <c r="F22" s="166">
        <f t="shared" si="2"/>
        <v>-100</v>
      </c>
      <c r="G22" s="167" t="e">
        <f t="shared" si="3"/>
        <v>#DIV/0!</v>
      </c>
      <c r="H22" s="168">
        <f t="shared" si="4"/>
        <v>2.7296247129388282</v>
      </c>
      <c r="I22" s="169"/>
      <c r="J22" s="170">
        <v>2817</v>
      </c>
      <c r="K22" s="171">
        <f t="shared" si="5"/>
        <v>-100</v>
      </c>
    </row>
    <row r="23" spans="1:11" ht="15" customHeight="1" x14ac:dyDescent="0.35">
      <c r="A23" s="30" t="s">
        <v>48</v>
      </c>
      <c r="B23" s="19" t="e">
        <f t="shared" si="0"/>
        <v>#DIV/0!</v>
      </c>
      <c r="C23" s="20">
        <f t="shared" si="1"/>
        <v>0.35543571516117173</v>
      </c>
      <c r="D23" s="26">
        <f>I23-Mai!I23</f>
        <v>0</v>
      </c>
      <c r="E23" s="27">
        <f>J23-Mai!J23</f>
        <v>87</v>
      </c>
      <c r="F23" s="21">
        <f t="shared" si="2"/>
        <v>-100</v>
      </c>
      <c r="G23" s="22" t="e">
        <f t="shared" si="3"/>
        <v>#DIV/0!</v>
      </c>
      <c r="H23" s="23">
        <f t="shared" si="4"/>
        <v>0.43604228641195336</v>
      </c>
      <c r="I23" s="25"/>
      <c r="J23" s="28">
        <v>450</v>
      </c>
      <c r="K23" s="24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#DIV/0!</v>
      </c>
      <c r="C24" s="163">
        <f t="shared" si="1"/>
        <v>1.6137598561915267</v>
      </c>
      <c r="D24" s="164">
        <f>I24-Mai!I24</f>
        <v>0</v>
      </c>
      <c r="E24" s="165">
        <f>J24-Mai!J24</f>
        <v>395</v>
      </c>
      <c r="F24" s="166">
        <f t="shared" si="2"/>
        <v>-100</v>
      </c>
      <c r="G24" s="167" t="e">
        <f t="shared" si="3"/>
        <v>#DIV/0!</v>
      </c>
      <c r="H24" s="168">
        <f t="shared" si="4"/>
        <v>1.4999854652571196</v>
      </c>
      <c r="I24" s="169"/>
      <c r="J24" s="170">
        <v>1548</v>
      </c>
      <c r="K24" s="171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1.5238795604036441</v>
      </c>
      <c r="D25" s="26">
        <f>I25-Mai!I25</f>
        <v>0</v>
      </c>
      <c r="E25" s="27">
        <f>J25-Mai!J25</f>
        <v>373</v>
      </c>
      <c r="F25" s="21">
        <f t="shared" si="2"/>
        <v>-100</v>
      </c>
      <c r="G25" s="22" t="e">
        <f t="shared" si="3"/>
        <v>#DIV/0!</v>
      </c>
      <c r="H25" s="23">
        <f t="shared" si="4"/>
        <v>1.4137459908334222</v>
      </c>
      <c r="I25" s="25"/>
      <c r="J25" s="28">
        <v>1459</v>
      </c>
      <c r="K25" s="24">
        <f t="shared" si="5"/>
        <v>-100</v>
      </c>
    </row>
    <row r="26" spans="1:11" ht="15" customHeight="1" x14ac:dyDescent="0.35">
      <c r="A26" s="172" t="s">
        <v>60</v>
      </c>
      <c r="B26" s="173" t="e">
        <f t="shared" si="0"/>
        <v>#DIV/0!</v>
      </c>
      <c r="C26" s="163">
        <f t="shared" si="1"/>
        <v>0.99685418964742412</v>
      </c>
      <c r="D26" s="164">
        <f>I26-Mai!I26</f>
        <v>0</v>
      </c>
      <c r="E26" s="165">
        <f>J26-Mai!J26</f>
        <v>244</v>
      </c>
      <c r="F26" s="166">
        <f t="shared" si="2"/>
        <v>-100</v>
      </c>
      <c r="G26" s="167" t="e">
        <f t="shared" si="3"/>
        <v>#DIV/0!</v>
      </c>
      <c r="H26" s="168">
        <f t="shared" si="4"/>
        <v>1.0852608017364171</v>
      </c>
      <c r="I26" s="169"/>
      <c r="J26" s="170">
        <v>1120</v>
      </c>
      <c r="K26" s="171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0.27781182334436411</v>
      </c>
      <c r="D27" s="26">
        <f>I27-Mai!I27</f>
        <v>0</v>
      </c>
      <c r="E27" s="27">
        <f>J27-Mai!J27</f>
        <v>68</v>
      </c>
      <c r="F27" s="21">
        <f t="shared" si="2"/>
        <v>-100</v>
      </c>
      <c r="G27" s="22" t="e">
        <f t="shared" si="3"/>
        <v>#DIV/0!</v>
      </c>
      <c r="H27" s="23">
        <f t="shared" si="4"/>
        <v>0.28584994331450275</v>
      </c>
      <c r="I27" s="25"/>
      <c r="J27" s="28">
        <v>295</v>
      </c>
      <c r="K27" s="24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#DIV/0!</v>
      </c>
      <c r="C28" s="163">
        <f t="shared" si="1"/>
        <v>8.1709359807165913E-2</v>
      </c>
      <c r="D28" s="164">
        <f>I28-Mai!I28</f>
        <v>0</v>
      </c>
      <c r="E28" s="165">
        <f>J28-Mai!J28</f>
        <v>20</v>
      </c>
      <c r="F28" s="166">
        <f t="shared" si="2"/>
        <v>-100</v>
      </c>
      <c r="G28" s="167" t="e">
        <f t="shared" si="3"/>
        <v>#DIV/0!</v>
      </c>
      <c r="H28" s="168">
        <f t="shared" si="4"/>
        <v>9.9805234445402666E-2</v>
      </c>
      <c r="I28" s="169"/>
      <c r="J28" s="170">
        <v>103</v>
      </c>
      <c r="K28" s="171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1.5279650283940025</v>
      </c>
      <c r="D29" s="26">
        <f>I29-Mai!I29</f>
        <v>0</v>
      </c>
      <c r="E29" s="27">
        <f>J29-Mai!J29</f>
        <v>374</v>
      </c>
      <c r="F29" s="21">
        <f t="shared" si="2"/>
        <v>-100</v>
      </c>
      <c r="G29" s="22" t="e">
        <f t="shared" si="3"/>
        <v>#DIV/0!</v>
      </c>
      <c r="H29" s="23">
        <f t="shared" si="4"/>
        <v>1.7703316828325308</v>
      </c>
      <c r="I29" s="25"/>
      <c r="J29" s="28">
        <v>1827</v>
      </c>
      <c r="K29" s="24">
        <f t="shared" si="5"/>
        <v>-100</v>
      </c>
    </row>
    <row r="30" spans="1:11" ht="15" customHeight="1" x14ac:dyDescent="0.35">
      <c r="A30" s="172" t="s">
        <v>104</v>
      </c>
      <c r="B30" s="173" t="e">
        <f t="shared" si="0"/>
        <v>#DIV/0!</v>
      </c>
      <c r="C30" s="163">
        <f t="shared" si="1"/>
        <v>9.4129182497855126</v>
      </c>
      <c r="D30" s="164">
        <f>I30-Mai!I30</f>
        <v>0</v>
      </c>
      <c r="E30" s="165">
        <f>J30-Mai!J30</f>
        <v>2304</v>
      </c>
      <c r="F30" s="166">
        <f t="shared" si="2"/>
        <v>-100</v>
      </c>
      <c r="G30" s="167" t="e">
        <f t="shared" si="3"/>
        <v>#DIV/0!</v>
      </c>
      <c r="H30" s="168">
        <f t="shared" si="4"/>
        <v>9.8487417757579863</v>
      </c>
      <c r="I30" s="169"/>
      <c r="J30" s="170">
        <v>10164</v>
      </c>
      <c r="K30" s="171">
        <f t="shared" si="5"/>
        <v>-100</v>
      </c>
    </row>
    <row r="31" spans="1:11" ht="15" customHeight="1" x14ac:dyDescent="0.35">
      <c r="A31" s="30" t="s">
        <v>59</v>
      </c>
      <c r="B31" s="19" t="e">
        <f t="shared" si="0"/>
        <v>#DIV/0!</v>
      </c>
      <c r="C31" s="20">
        <f t="shared" si="1"/>
        <v>2.3573150304367365</v>
      </c>
      <c r="D31" s="26">
        <f>I31-Mai!I31</f>
        <v>0</v>
      </c>
      <c r="E31" s="27">
        <f>J31-Mai!J31</f>
        <v>577</v>
      </c>
      <c r="F31" s="21">
        <f t="shared" si="2"/>
        <v>-100</v>
      </c>
      <c r="G31" s="22" t="e">
        <f t="shared" si="3"/>
        <v>#DIV/0!</v>
      </c>
      <c r="H31" s="23">
        <f t="shared" si="4"/>
        <v>2.1734285520489145</v>
      </c>
      <c r="I31" s="25"/>
      <c r="J31" s="28">
        <v>2243</v>
      </c>
      <c r="K31" s="24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#DIV/0!</v>
      </c>
      <c r="C32" s="163">
        <f t="shared" si="1"/>
        <v>1.4911958164807777</v>
      </c>
      <c r="D32" s="164">
        <f>I32-Mai!I32</f>
        <v>0</v>
      </c>
      <c r="E32" s="165">
        <f>J32-Mai!J32</f>
        <v>365</v>
      </c>
      <c r="F32" s="166">
        <f t="shared" si="2"/>
        <v>-100</v>
      </c>
      <c r="G32" s="167" t="e">
        <f t="shared" si="3"/>
        <v>#DIV/0!</v>
      </c>
      <c r="H32" s="168">
        <f t="shared" si="4"/>
        <v>1.7771145628433831</v>
      </c>
      <c r="I32" s="169"/>
      <c r="J32" s="170">
        <v>1834</v>
      </c>
      <c r="K32" s="171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1.3155206928953711</v>
      </c>
      <c r="D33" s="26">
        <f>I33-Mai!I33</f>
        <v>0</v>
      </c>
      <c r="E33" s="27">
        <f>J33-Mai!J33</f>
        <v>322</v>
      </c>
      <c r="F33" s="21">
        <f t="shared" si="2"/>
        <v>-100</v>
      </c>
      <c r="G33" s="22" t="e">
        <f t="shared" si="3"/>
        <v>#DIV/0!</v>
      </c>
      <c r="H33" s="23">
        <f t="shared" si="4"/>
        <v>1.1889419676165929</v>
      </c>
      <c r="I33" s="25"/>
      <c r="J33" s="28">
        <v>1227</v>
      </c>
      <c r="K33" s="24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#DIV/0!</v>
      </c>
      <c r="C34" s="163">
        <f t="shared" si="1"/>
        <v>2.5003064100992769</v>
      </c>
      <c r="D34" s="164">
        <f>I34-Mai!I34</f>
        <v>0</v>
      </c>
      <c r="E34" s="165">
        <f>J34-Mai!J34</f>
        <v>612</v>
      </c>
      <c r="F34" s="166">
        <f t="shared" si="2"/>
        <v>-100</v>
      </c>
      <c r="G34" s="167" t="e">
        <f t="shared" si="3"/>
        <v>#DIV/0!</v>
      </c>
      <c r="H34" s="168">
        <f t="shared" si="4"/>
        <v>2.2024980378097112</v>
      </c>
      <c r="I34" s="169"/>
      <c r="J34" s="170">
        <v>2273</v>
      </c>
      <c r="K34" s="171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1.9691955713526985</v>
      </c>
      <c r="D35" s="26">
        <f>I35-Mai!I35</f>
        <v>0</v>
      </c>
      <c r="E35" s="27">
        <f>J35-Mai!J35</f>
        <v>482</v>
      </c>
      <c r="F35" s="21">
        <f t="shared" si="2"/>
        <v>-100</v>
      </c>
      <c r="G35" s="22" t="e">
        <f t="shared" si="3"/>
        <v>#DIV/0!</v>
      </c>
      <c r="H35" s="23">
        <f t="shared" si="4"/>
        <v>2.2732337864943166</v>
      </c>
      <c r="I35" s="25"/>
      <c r="J35" s="28">
        <v>2346</v>
      </c>
      <c r="K35" s="24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#DIV/0!</v>
      </c>
      <c r="C36" s="163">
        <f t="shared" si="1"/>
        <v>2.0141357192466396</v>
      </c>
      <c r="D36" s="164">
        <f>I36-Mai!I36</f>
        <v>0</v>
      </c>
      <c r="E36" s="165">
        <f>J36-Mai!J36</f>
        <v>493</v>
      </c>
      <c r="F36" s="166">
        <f t="shared" si="2"/>
        <v>-100</v>
      </c>
      <c r="G36" s="167" t="e">
        <f t="shared" si="3"/>
        <v>#DIV/0!</v>
      </c>
      <c r="H36" s="168">
        <f t="shared" si="4"/>
        <v>1.7141306770283236</v>
      </c>
      <c r="I36" s="169"/>
      <c r="J36" s="170">
        <v>1769</v>
      </c>
      <c r="K36" s="171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4.7759120807288475</v>
      </c>
      <c r="D37" s="26">
        <f>I37-Mai!I37</f>
        <v>0</v>
      </c>
      <c r="E37" s="27">
        <f>J37-Mai!J37</f>
        <v>1169</v>
      </c>
      <c r="F37" s="21">
        <f t="shared" si="2"/>
        <v>-100</v>
      </c>
      <c r="G37" s="22" t="e">
        <f t="shared" si="3"/>
        <v>#DIV/0!</v>
      </c>
      <c r="H37" s="23">
        <f t="shared" si="4"/>
        <v>4.7092566932490962</v>
      </c>
      <c r="I37" s="25"/>
      <c r="J37" s="28">
        <v>4860</v>
      </c>
      <c r="K37" s="24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#DIV/0!</v>
      </c>
      <c r="C38" s="163">
        <f t="shared" si="1"/>
        <v>4.4000490256158837</v>
      </c>
      <c r="D38" s="164">
        <f>I38-Mai!I38</f>
        <v>0</v>
      </c>
      <c r="E38" s="165">
        <f>J38-Mai!J38</f>
        <v>1077</v>
      </c>
      <c r="F38" s="166">
        <f t="shared" si="2"/>
        <v>-100</v>
      </c>
      <c r="G38" s="167" t="e">
        <f t="shared" si="3"/>
        <v>#DIV/0!</v>
      </c>
      <c r="H38" s="168">
        <f t="shared" si="4"/>
        <v>5.1617716882588347</v>
      </c>
      <c r="I38" s="169"/>
      <c r="J38" s="170">
        <v>5327</v>
      </c>
      <c r="K38" s="171">
        <f t="shared" si="5"/>
        <v>-100</v>
      </c>
    </row>
    <row r="39" spans="1:11" ht="15" customHeight="1" x14ac:dyDescent="0.35">
      <c r="A39" s="30" t="s">
        <v>58</v>
      </c>
      <c r="B39" s="19" t="e">
        <f t="shared" si="0"/>
        <v>#DIV/0!</v>
      </c>
      <c r="C39" s="20">
        <f t="shared" si="1"/>
        <v>8.2322180005719652</v>
      </c>
      <c r="D39" s="26">
        <f>I39-Mai!I39</f>
        <v>0</v>
      </c>
      <c r="E39" s="27">
        <f>J39-Mai!J39</f>
        <v>2015</v>
      </c>
      <c r="F39" s="21">
        <f t="shared" si="2"/>
        <v>-100</v>
      </c>
      <c r="G39" s="22" t="e">
        <f t="shared" si="3"/>
        <v>#DIV/0!</v>
      </c>
      <c r="H39" s="23">
        <f t="shared" si="4"/>
        <v>8.1326731330122772</v>
      </c>
      <c r="I39" s="25"/>
      <c r="J39" s="28">
        <v>8393</v>
      </c>
      <c r="K39" s="24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#DIV/0!</v>
      </c>
      <c r="C40" s="163">
        <f t="shared" si="1"/>
        <v>0.1879315275564816</v>
      </c>
      <c r="D40" s="164">
        <f>I40-Mai!I40</f>
        <v>0</v>
      </c>
      <c r="E40" s="165">
        <f>J40-Mai!J40</f>
        <v>46</v>
      </c>
      <c r="F40" s="166">
        <f t="shared" si="2"/>
        <v>-100</v>
      </c>
      <c r="G40" s="167" t="e">
        <f t="shared" si="3"/>
        <v>#DIV/0!</v>
      </c>
      <c r="H40" s="168">
        <f t="shared" si="4"/>
        <v>0.18992064030387304</v>
      </c>
      <c r="I40" s="169"/>
      <c r="J40" s="170">
        <v>196</v>
      </c>
      <c r="K40" s="171">
        <f t="shared" si="5"/>
        <v>-100</v>
      </c>
    </row>
    <row r="41" spans="1:11" ht="15" customHeight="1" x14ac:dyDescent="0.35">
      <c r="A41" s="30" t="s">
        <v>61</v>
      </c>
      <c r="B41" s="19" t="e">
        <f t="shared" si="0"/>
        <v>#DIV/0!</v>
      </c>
      <c r="C41" s="20">
        <f t="shared" si="1"/>
        <v>8.170935980716592E-3</v>
      </c>
      <c r="D41" s="26">
        <f>I41-Mai!I41</f>
        <v>0</v>
      </c>
      <c r="E41" s="27">
        <f>J41-Mai!J41</f>
        <v>2</v>
      </c>
      <c r="F41" s="21">
        <f t="shared" si="2"/>
        <v>-100</v>
      </c>
      <c r="G41" s="22" t="e">
        <f t="shared" si="3"/>
        <v>#DIV/0!</v>
      </c>
      <c r="H41" s="23">
        <f t="shared" si="4"/>
        <v>4.8449142934661486E-3</v>
      </c>
      <c r="I41" s="25"/>
      <c r="J41" s="28">
        <v>5</v>
      </c>
      <c r="K41" s="24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#DIV/0!</v>
      </c>
      <c r="C42" s="163">
        <f t="shared" si="1"/>
        <v>0.9805123176859909</v>
      </c>
      <c r="D42" s="164">
        <f>I42-Mai!I42</f>
        <v>0</v>
      </c>
      <c r="E42" s="165">
        <f>J42-Mai!J42</f>
        <v>240</v>
      </c>
      <c r="F42" s="166">
        <f t="shared" si="2"/>
        <v>-100</v>
      </c>
      <c r="G42" s="167" t="e">
        <f t="shared" si="3"/>
        <v>#DIV/0!</v>
      </c>
      <c r="H42" s="168">
        <f t="shared" si="4"/>
        <v>0.77421730409589051</v>
      </c>
      <c r="I42" s="169"/>
      <c r="J42" s="170">
        <v>799</v>
      </c>
      <c r="K42" s="171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2.4226825182824694</v>
      </c>
      <c r="D43" s="26">
        <f>I43-Mai!I43</f>
        <v>0</v>
      </c>
      <c r="E43" s="27">
        <f>J43-Mai!J43</f>
        <v>593</v>
      </c>
      <c r="F43" s="21">
        <f t="shared" si="2"/>
        <v>-100</v>
      </c>
      <c r="G43" s="22" t="e">
        <f t="shared" si="3"/>
        <v>#DIV/0!</v>
      </c>
      <c r="H43" s="23">
        <f t="shared" si="4"/>
        <v>1.762579819962985</v>
      </c>
      <c r="I43" s="25"/>
      <c r="J43" s="28">
        <v>1819</v>
      </c>
      <c r="K43" s="24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#DIV/0!</v>
      </c>
      <c r="C44" s="163">
        <f t="shared" si="1"/>
        <v>1.9977938472852064</v>
      </c>
      <c r="D44" s="164">
        <f>I44-Mai!I44</f>
        <v>0</v>
      </c>
      <c r="E44" s="165">
        <f>J44-Mai!J44</f>
        <v>489</v>
      </c>
      <c r="F44" s="166">
        <f t="shared" ref="F44:F47" si="9">IF(E44&gt;0,(D44*100/E44)-100," ")</f>
        <v>-100</v>
      </c>
      <c r="G44" s="167" t="e">
        <f t="shared" si="3"/>
        <v>#DIV/0!</v>
      </c>
      <c r="H44" s="168">
        <f t="shared" si="4"/>
        <v>1.8778887801474791</v>
      </c>
      <c r="I44" s="169"/>
      <c r="J44" s="170">
        <v>1938</v>
      </c>
      <c r="K44" s="171">
        <f t="shared" ref="K44:K47" si="10">IF(J44&gt;0,(I44*100/J44)-100," ")</f>
        <v>-100</v>
      </c>
    </row>
    <row r="45" spans="1:11" ht="15" customHeight="1" x14ac:dyDescent="0.35">
      <c r="A45" s="30" t="s">
        <v>205</v>
      </c>
      <c r="B45" s="19" t="e">
        <f t="shared" si="0"/>
        <v>#DIV/0!</v>
      </c>
      <c r="C45" s="20">
        <f t="shared" si="1"/>
        <v>4.0446133104547126</v>
      </c>
      <c r="D45" s="26">
        <f>I45-Mai!I45</f>
        <v>0</v>
      </c>
      <c r="E45" s="27">
        <f>J45-Mai!J45</f>
        <v>990</v>
      </c>
      <c r="F45" s="21">
        <f t="shared" si="9"/>
        <v>-100</v>
      </c>
      <c r="G45" s="22" t="e">
        <f t="shared" si="3"/>
        <v>#DIV/0!</v>
      </c>
      <c r="H45" s="23">
        <f t="shared" si="4"/>
        <v>4.0077131035551981</v>
      </c>
      <c r="I45" s="25"/>
      <c r="J45" s="28">
        <v>4136</v>
      </c>
      <c r="K45" s="24">
        <f t="shared" si="10"/>
        <v>-100</v>
      </c>
    </row>
    <row r="46" spans="1:11" ht="15" customHeight="1" x14ac:dyDescent="0.35">
      <c r="A46" s="172" t="s">
        <v>206</v>
      </c>
      <c r="B46" s="173" t="e">
        <f t="shared" si="0"/>
        <v>#DIV/0!</v>
      </c>
      <c r="C46" s="163">
        <f t="shared" si="1"/>
        <v>11.610900028598275</v>
      </c>
      <c r="D46" s="164">
        <f>I46-Mai!I46</f>
        <v>0</v>
      </c>
      <c r="E46" s="165">
        <f>J46-Mai!J46</f>
        <v>2842</v>
      </c>
      <c r="F46" s="166">
        <f t="shared" si="9"/>
        <v>-100</v>
      </c>
      <c r="G46" s="167" t="e">
        <f t="shared" si="3"/>
        <v>#DIV/0!</v>
      </c>
      <c r="H46" s="168">
        <f t="shared" si="4"/>
        <v>11.218883537950214</v>
      </c>
      <c r="I46" s="169"/>
      <c r="J46" s="170">
        <v>11578</v>
      </c>
      <c r="K46" s="171">
        <f t="shared" si="10"/>
        <v>-100</v>
      </c>
    </row>
    <row r="47" spans="1:11" ht="15" customHeight="1" x14ac:dyDescent="0.35">
      <c r="A47" s="30" t="s">
        <v>207</v>
      </c>
      <c r="B47" s="19" t="e">
        <f t="shared" si="0"/>
        <v>#DIV/0!</v>
      </c>
      <c r="C47" s="20">
        <f t="shared" si="1"/>
        <v>3.3378273481227274</v>
      </c>
      <c r="D47" s="26">
        <f>I47-Mai!I47</f>
        <v>0</v>
      </c>
      <c r="E47" s="27">
        <f>J47-Mai!J47</f>
        <v>817</v>
      </c>
      <c r="F47" s="21">
        <f t="shared" si="9"/>
        <v>-100</v>
      </c>
      <c r="G47" s="22" t="e">
        <f t="shared" si="3"/>
        <v>#DIV/0!</v>
      </c>
      <c r="H47" s="23">
        <f t="shared" si="4"/>
        <v>3.5280665885020497</v>
      </c>
      <c r="I47" s="25"/>
      <c r="J47" s="28">
        <v>3641</v>
      </c>
      <c r="K47" s="24">
        <f t="shared" si="10"/>
        <v>-100</v>
      </c>
    </row>
    <row r="48" spans="1:11" ht="3" customHeight="1" x14ac:dyDescent="0.35">
      <c r="A48" s="340"/>
      <c r="B48" s="341"/>
      <c r="C48" s="31"/>
      <c r="D48" s="342"/>
      <c r="E48" s="343"/>
      <c r="F48" s="344"/>
      <c r="G48" s="32"/>
      <c r="H48" s="31"/>
      <c r="I48" s="340"/>
      <c r="J48" s="345"/>
      <c r="K48" s="157"/>
    </row>
    <row r="49" spans="1:26" ht="15" customHeight="1" x14ac:dyDescent="0.35">
      <c r="A49" s="172" t="s">
        <v>32</v>
      </c>
      <c r="B49" s="173" t="e">
        <f>D49/$D$51*100</f>
        <v>#DIV/0!</v>
      </c>
      <c r="C49" s="163">
        <f>E49/$E$51*100</f>
        <v>0.55970911467908657</v>
      </c>
      <c r="D49" s="164">
        <f>I49-Mai!I49</f>
        <v>0</v>
      </c>
      <c r="E49" s="165">
        <f>J49-Mai!J49</f>
        <v>137</v>
      </c>
      <c r="F49" s="166">
        <f t="shared" si="2"/>
        <v>-100</v>
      </c>
      <c r="G49" s="167" t="e">
        <f>I49/$I$51*100</f>
        <v>#DIV/0!</v>
      </c>
      <c r="H49" s="168">
        <f>J49/$J$51*100</f>
        <v>0.68022596680264724</v>
      </c>
      <c r="I49" s="169">
        <f>I90</f>
        <v>0</v>
      </c>
      <c r="J49" s="170">
        <f>J90</f>
        <v>702</v>
      </c>
      <c r="K49" s="171">
        <f t="shared" si="5"/>
        <v>-100</v>
      </c>
    </row>
    <row r="50" spans="1:26" s="33" customFormat="1" ht="3" customHeight="1" x14ac:dyDescent="0.35">
      <c r="A50" s="330"/>
      <c r="B50" s="331"/>
      <c r="C50" s="332"/>
      <c r="D50" s="333"/>
      <c r="E50" s="334"/>
      <c r="F50" s="335"/>
      <c r="G50" s="336"/>
      <c r="H50" s="332"/>
      <c r="I50" s="337"/>
      <c r="J50" s="338"/>
      <c r="K50" s="339"/>
    </row>
    <row r="51" spans="1:26" s="315" customFormat="1" ht="20.149999999999999" customHeight="1" x14ac:dyDescent="0.3">
      <c r="A51" s="371" t="s">
        <v>33</v>
      </c>
      <c r="B51" s="372" t="e">
        <f>SUM(B10:B49)</f>
        <v>#DIV/0!</v>
      </c>
      <c r="C51" s="373">
        <f>SUM(C10:C49)</f>
        <v>99.999999999999986</v>
      </c>
      <c r="D51" s="374">
        <f>SUM(D10:D50)</f>
        <v>0</v>
      </c>
      <c r="E51" s="375">
        <f>SUM(E10:E50)</f>
        <v>24477</v>
      </c>
      <c r="F51" s="376">
        <f>100/E51*D51-100</f>
        <v>-100</v>
      </c>
      <c r="G51" s="377" t="e">
        <f>SUM(G10:G49)</f>
        <v>#DIV/0!</v>
      </c>
      <c r="H51" s="373">
        <f>SUM(H10:H49)</f>
        <v>100</v>
      </c>
      <c r="I51" s="378">
        <f>SUM(I10:I50)</f>
        <v>0</v>
      </c>
      <c r="J51" s="375">
        <f>SUM(J10:J50)</f>
        <v>103201</v>
      </c>
      <c r="K51" s="379">
        <f>100/J51*I51-100</f>
        <v>-100</v>
      </c>
    </row>
    <row r="52" spans="1:26" ht="3" customHeight="1" x14ac:dyDescent="0.3">
      <c r="A52" s="317"/>
      <c r="B52" s="317"/>
      <c r="C52" s="327"/>
      <c r="D52" s="320"/>
      <c r="E52" s="321"/>
      <c r="F52" s="322"/>
      <c r="G52" s="329"/>
      <c r="H52" s="329"/>
      <c r="I52" s="324"/>
      <c r="J52" s="321"/>
      <c r="K52" s="326"/>
      <c r="O52" s="33"/>
    </row>
    <row r="53" spans="1:26" ht="15" customHeight="1" x14ac:dyDescent="0.35">
      <c r="A53" s="276" t="s">
        <v>51</v>
      </c>
      <c r="B53" s="267" t="e">
        <f t="shared" ref="B53:B60" si="11">D53/$D$51*100</f>
        <v>#DIV/0!</v>
      </c>
      <c r="C53" s="277">
        <f t="shared" ref="C53:C60" si="12">E53/$E$51*100</f>
        <v>48.670180169138376</v>
      </c>
      <c r="D53" s="269">
        <f>I53-Mai!I53</f>
        <v>0</v>
      </c>
      <c r="E53" s="270">
        <f>J53-Mai!J53</f>
        <v>11913</v>
      </c>
      <c r="F53" s="271">
        <f t="shared" ref="F53:F59" si="13">100/E53*D53-100</f>
        <v>-100</v>
      </c>
      <c r="G53" s="272" t="e">
        <f t="shared" ref="G53:G60" si="14">I53/$I$51*100</f>
        <v>#DIV/0!</v>
      </c>
      <c r="H53" s="268">
        <f t="shared" ref="H53:H60" si="15">J53/$J$51*100</f>
        <v>51.458803693762654</v>
      </c>
      <c r="I53" s="273"/>
      <c r="J53" s="274">
        <v>53106</v>
      </c>
      <c r="K53" s="275">
        <f t="shared" ref="K53:K59" si="16">100/J53*I53-100</f>
        <v>-100</v>
      </c>
    </row>
    <row r="54" spans="1:26" ht="15" customHeight="1" x14ac:dyDescent="0.35">
      <c r="A54" s="401" t="s">
        <v>145</v>
      </c>
      <c r="B54" s="183" t="e">
        <f>D54/$D$51*100</f>
        <v>#DIV/0!</v>
      </c>
      <c r="C54" s="266">
        <f>E54/$E$51*100</f>
        <v>56.412142010867349</v>
      </c>
      <c r="D54" s="402">
        <f>I54-Mai!I54</f>
        <v>0</v>
      </c>
      <c r="E54" s="391">
        <f>J54-Mai!J54</f>
        <v>13808</v>
      </c>
      <c r="F54" s="187">
        <f>100/E54*D54-100</f>
        <v>-100</v>
      </c>
      <c r="G54" s="183" t="e">
        <f>I54/$I$51*100</f>
        <v>#DIV/0!</v>
      </c>
      <c r="H54" s="390">
        <f>J54/$J$51*100</f>
        <v>55.200046511177213</v>
      </c>
      <c r="I54" s="207"/>
      <c r="J54" s="392">
        <v>56967</v>
      </c>
      <c r="K54" s="190">
        <f>100/J54*I54-100</f>
        <v>-100</v>
      </c>
    </row>
    <row r="55" spans="1:26" ht="15" customHeight="1" x14ac:dyDescent="0.35">
      <c r="A55" s="254" t="s">
        <v>55</v>
      </c>
      <c r="B55" s="380" t="e">
        <f>D55/$D$51*100</f>
        <v>#DIV/0!</v>
      </c>
      <c r="C55" s="263">
        <f>E55/$E$51*100</f>
        <v>21.305715569718512</v>
      </c>
      <c r="D55" s="256">
        <f>I55-Mai!I55</f>
        <v>0</v>
      </c>
      <c r="E55" s="257">
        <f>J55-Mai!J55</f>
        <v>5215</v>
      </c>
      <c r="F55" s="258">
        <f>100/E55*D55-100</f>
        <v>-100</v>
      </c>
      <c r="G55" s="259" t="e">
        <f>I55/$I$51*100</f>
        <v>#DIV/0!</v>
      </c>
      <c r="H55" s="255">
        <f>J55/$J$51*100</f>
        <v>23.19744963711592</v>
      </c>
      <c r="I55" s="260"/>
      <c r="J55" s="261">
        <v>23940</v>
      </c>
      <c r="K55" s="262">
        <f>100/J55*I55-100</f>
        <v>-100</v>
      </c>
      <c r="Z55" s="101"/>
    </row>
    <row r="56" spans="1:26" ht="15" customHeight="1" x14ac:dyDescent="0.35">
      <c r="A56" s="30" t="s">
        <v>201</v>
      </c>
      <c r="B56" s="19" t="e">
        <f t="shared" si="11"/>
        <v>#DIV/0!</v>
      </c>
      <c r="C56" s="35">
        <f t="shared" si="12"/>
        <v>12.101156187441271</v>
      </c>
      <c r="D56" s="26">
        <f>I56-Mai!I56</f>
        <v>0</v>
      </c>
      <c r="E56" s="27">
        <f>J56-Mai!J56</f>
        <v>2962</v>
      </c>
      <c r="F56" s="21">
        <f t="shared" si="13"/>
        <v>-100</v>
      </c>
      <c r="G56" s="22" t="e">
        <f t="shared" si="14"/>
        <v>#DIV/0!</v>
      </c>
      <c r="H56" s="23">
        <f t="shared" si="15"/>
        <v>11.436904681156189</v>
      </c>
      <c r="I56" s="25"/>
      <c r="J56" s="174">
        <v>11803</v>
      </c>
      <c r="K56" s="24">
        <f t="shared" si="16"/>
        <v>-100</v>
      </c>
      <c r="Z56" s="101"/>
    </row>
    <row r="57" spans="1:26" ht="15" customHeight="1" x14ac:dyDescent="0.35">
      <c r="A57" s="194" t="s">
        <v>203</v>
      </c>
      <c r="B57" s="183" t="e">
        <f t="shared" ref="B57" si="17">D57/$D$51*100</f>
        <v>#DIV/0!</v>
      </c>
      <c r="C57" s="204">
        <f t="shared" ref="C57" si="18">E57/$E$51*100</f>
        <v>4.3877926216448095</v>
      </c>
      <c r="D57" s="185">
        <f>I57-Mai!I57</f>
        <v>0</v>
      </c>
      <c r="E57" s="186">
        <f>J57-Mai!J57</f>
        <v>1074</v>
      </c>
      <c r="F57" s="187">
        <f t="shared" ref="F57" si="19">100/E57*D57-100</f>
        <v>-100</v>
      </c>
      <c r="G57" s="188" t="e">
        <f t="shared" ref="G57" si="20">I57/$I$51*100</f>
        <v>#DIV/0!</v>
      </c>
      <c r="H57" s="189">
        <f t="shared" ref="H57" si="21">J57/$J$51*100</f>
        <v>4.2732144068371429</v>
      </c>
      <c r="I57" s="182"/>
      <c r="J57" s="203">
        <v>4410</v>
      </c>
      <c r="K57" s="190">
        <f>100/J57*I57-100</f>
        <v>-100</v>
      </c>
      <c r="Z57" s="101"/>
    </row>
    <row r="58" spans="1:26" ht="15" customHeight="1" x14ac:dyDescent="0.35">
      <c r="A58" s="30" t="s">
        <v>52</v>
      </c>
      <c r="B58" s="19" t="e">
        <f t="shared" si="11"/>
        <v>#DIV/0!</v>
      </c>
      <c r="C58" s="35">
        <f t="shared" si="12"/>
        <v>5.5031253830126241</v>
      </c>
      <c r="D58" s="26">
        <f>I58-Mai!I58</f>
        <v>0</v>
      </c>
      <c r="E58" s="27">
        <f>J58-Mai!J58</f>
        <v>1347</v>
      </c>
      <c r="F58" s="21">
        <f t="shared" si="13"/>
        <v>-100</v>
      </c>
      <c r="G58" s="22" t="e">
        <f t="shared" si="14"/>
        <v>#DIV/0!</v>
      </c>
      <c r="H58" s="23">
        <f t="shared" si="15"/>
        <v>5.5115745002470904</v>
      </c>
      <c r="I58" s="25"/>
      <c r="J58" s="174">
        <v>5688</v>
      </c>
      <c r="K58" s="24">
        <f t="shared" si="16"/>
        <v>-100</v>
      </c>
      <c r="Z58" s="101"/>
    </row>
    <row r="59" spans="1:26" ht="15" customHeight="1" x14ac:dyDescent="0.35">
      <c r="A59" s="194" t="s">
        <v>53</v>
      </c>
      <c r="B59" s="183" t="e">
        <f t="shared" si="11"/>
        <v>#DIV/0!</v>
      </c>
      <c r="C59" s="204">
        <f t="shared" si="12"/>
        <v>0.28189729133472241</v>
      </c>
      <c r="D59" s="185">
        <f>I59-Mai!I59</f>
        <v>0</v>
      </c>
      <c r="E59" s="186">
        <f>J59-Mai!J59</f>
        <v>69</v>
      </c>
      <c r="F59" s="187">
        <f t="shared" si="13"/>
        <v>-100</v>
      </c>
      <c r="G59" s="188" t="e">
        <f t="shared" si="14"/>
        <v>#DIV/0!</v>
      </c>
      <c r="H59" s="189">
        <f t="shared" si="15"/>
        <v>0.35852365771649497</v>
      </c>
      <c r="I59" s="182"/>
      <c r="J59" s="203">
        <v>370</v>
      </c>
      <c r="K59" s="190">
        <f t="shared" si="16"/>
        <v>-100</v>
      </c>
      <c r="M59" s="55"/>
      <c r="Z59" s="101"/>
    </row>
    <row r="60" spans="1:26" ht="15" customHeight="1" x14ac:dyDescent="0.35">
      <c r="A60" s="30" t="s">
        <v>54</v>
      </c>
      <c r="B60" s="19" t="e">
        <f t="shared" si="11"/>
        <v>#DIV/0!</v>
      </c>
      <c r="C60" s="35">
        <f t="shared" si="12"/>
        <v>0</v>
      </c>
      <c r="D60" s="26">
        <f>I60-Mai!I60</f>
        <v>0</v>
      </c>
      <c r="E60" s="27">
        <f>J60-Mai!J60</f>
        <v>0</v>
      </c>
      <c r="F60" s="21" t="str">
        <f>IF(E60&gt;0,100/E60*D60-100," ")</f>
        <v xml:space="preserve"> </v>
      </c>
      <c r="G60" s="22" t="e">
        <f t="shared" si="14"/>
        <v>#DIV/0!</v>
      </c>
      <c r="H60" s="23">
        <f t="shared" si="15"/>
        <v>1.8410674315171367E-2</v>
      </c>
      <c r="I60" s="25"/>
      <c r="J60" s="174">
        <v>19</v>
      </c>
      <c r="K60" s="24">
        <f>IF(J60&gt;0,100/J60*I60-100," ")</f>
        <v>-100</v>
      </c>
      <c r="Z60" s="101"/>
    </row>
    <row r="61" spans="1:26" ht="15" customHeight="1" x14ac:dyDescent="0.35">
      <c r="A61" s="407" t="s">
        <v>146</v>
      </c>
      <c r="B61" s="408" t="e">
        <f>D61/$D$51*100</f>
        <v>#DIV/0!</v>
      </c>
      <c r="C61" s="417">
        <f>E61/$E$51*100</f>
        <v>22.282142419414143</v>
      </c>
      <c r="D61" s="410">
        <f>I61-Mai!I61</f>
        <v>0</v>
      </c>
      <c r="E61" s="411">
        <f>J61-Mai!J61</f>
        <v>5454</v>
      </c>
      <c r="F61" s="412">
        <f>100/E61*D61-100</f>
        <v>-100</v>
      </c>
      <c r="G61" s="413" t="e">
        <f>I61/$I$51*100</f>
        <v>#DIV/0!</v>
      </c>
      <c r="H61" s="409">
        <f>J61/$J$51*100</f>
        <v>21.602503851706864</v>
      </c>
      <c r="I61" s="414"/>
      <c r="J61" s="415">
        <v>22294</v>
      </c>
      <c r="K61" s="416">
        <f>100/J61*I61-100</f>
        <v>-100</v>
      </c>
      <c r="Z61" s="101"/>
    </row>
    <row r="62" spans="1:26" ht="15" customHeight="1" x14ac:dyDescent="0.35">
      <c r="A62" s="369" t="s">
        <v>64</v>
      </c>
      <c r="B62" s="153"/>
      <c r="C62" s="154"/>
      <c r="D62" s="198"/>
      <c r="E62" s="158"/>
      <c r="F62" s="199"/>
      <c r="G62" s="32"/>
      <c r="H62" s="31"/>
      <c r="I62" s="200"/>
      <c r="J62" s="159"/>
      <c r="K62" s="157"/>
      <c r="Z62" s="101"/>
    </row>
    <row r="63" spans="1:26" s="33" customFormat="1" x14ac:dyDescent="0.3">
      <c r="A63" s="308" t="s">
        <v>99</v>
      </c>
      <c r="B63" s="308"/>
      <c r="C63" s="308"/>
      <c r="D63" s="308"/>
      <c r="E63" s="308"/>
      <c r="F63" s="311"/>
      <c r="G63" s="311"/>
      <c r="H63" s="311"/>
      <c r="I63" s="309"/>
      <c r="J63" s="309"/>
      <c r="K63" s="310"/>
    </row>
    <row r="64" spans="1:26" ht="12.75" customHeight="1" x14ac:dyDescent="0.3">
      <c r="A64" s="33"/>
      <c r="B64" s="33"/>
      <c r="C64" s="33"/>
      <c r="D64" s="33"/>
      <c r="E64" s="33"/>
      <c r="F64" s="106"/>
      <c r="G64" s="106"/>
      <c r="H64" s="106"/>
      <c r="I64" s="33"/>
      <c r="J64" s="33"/>
      <c r="K64" s="33"/>
      <c r="Z64" s="101"/>
    </row>
    <row r="65" spans="1:26" ht="12.75" customHeight="1" x14ac:dyDescent="0.3">
      <c r="A65" s="33"/>
      <c r="B65" s="33"/>
      <c r="C65" s="33"/>
      <c r="D65" s="33"/>
      <c r="E65" s="33"/>
      <c r="F65" s="106"/>
      <c r="G65" s="106"/>
      <c r="H65" s="106"/>
      <c r="I65" s="128"/>
      <c r="J65" s="128"/>
      <c r="K65" s="33"/>
    </row>
    <row r="66" spans="1:26" ht="12.75" customHeight="1" x14ac:dyDescent="0.35">
      <c r="A66" s="102" t="s">
        <v>49</v>
      </c>
      <c r="B66" s="102"/>
      <c r="C66" s="102"/>
      <c r="D66" s="102"/>
      <c r="E66" s="102"/>
      <c r="F66" s="116"/>
      <c r="G66" s="116"/>
      <c r="H66" s="116"/>
      <c r="I66" s="102"/>
      <c r="J66" s="33"/>
      <c r="K66" s="117"/>
    </row>
    <row r="67" spans="1:26" ht="12.75" customHeight="1" x14ac:dyDescent="0.35">
      <c r="A67" s="102" t="s">
        <v>50</v>
      </c>
      <c r="B67" s="102"/>
      <c r="C67" s="102"/>
      <c r="D67" s="102"/>
      <c r="E67" s="102"/>
      <c r="F67" s="116"/>
      <c r="G67" s="116"/>
      <c r="H67" s="116"/>
      <c r="I67" s="102"/>
      <c r="J67" s="103"/>
      <c r="K67" s="118"/>
    </row>
    <row r="68" spans="1:26" ht="12.75" customHeight="1" x14ac:dyDescent="0.3">
      <c r="A68" s="103" t="s">
        <v>0</v>
      </c>
      <c r="B68" s="103"/>
      <c r="C68" s="103"/>
      <c r="D68" s="103"/>
      <c r="E68" s="103"/>
      <c r="F68" s="104"/>
      <c r="G68" s="104"/>
      <c r="H68" s="104"/>
      <c r="I68" s="103"/>
      <c r="J68" s="103"/>
      <c r="K68" s="118"/>
    </row>
    <row r="69" spans="1:26" ht="12.75" customHeight="1" x14ac:dyDescent="0.3">
      <c r="A69" s="103" t="s">
        <v>1</v>
      </c>
      <c r="B69" s="103"/>
      <c r="C69" s="103"/>
      <c r="D69" s="103"/>
      <c r="E69" s="103"/>
      <c r="F69" s="104"/>
      <c r="G69" s="104"/>
      <c r="H69" s="104"/>
      <c r="I69" s="119" t="str">
        <f>K3</f>
        <v>Januar - Juni 2021</v>
      </c>
      <c r="J69" s="119"/>
      <c r="K69" s="118"/>
    </row>
    <row r="70" spans="1:26" ht="12.75" customHeight="1" x14ac:dyDescent="0.3">
      <c r="A70" s="103" t="s">
        <v>2</v>
      </c>
      <c r="B70" s="103"/>
      <c r="C70" s="103"/>
      <c r="D70" s="103"/>
      <c r="E70" s="103"/>
      <c r="F70" s="106"/>
      <c r="G70" s="106"/>
      <c r="H70" s="106"/>
      <c r="I70" s="119" t="str">
        <f>K4</f>
        <v>janvier - juin 2021</v>
      </c>
      <c r="J70" s="119"/>
      <c r="K70" s="120"/>
    </row>
    <row r="71" spans="1:26" s="219" customFormat="1" ht="15" customHeight="1" x14ac:dyDescent="0.3">
      <c r="A71" s="303" t="s">
        <v>32</v>
      </c>
      <c r="B71" s="304"/>
      <c r="C71" s="304"/>
      <c r="D71" s="305"/>
      <c r="E71" s="305"/>
      <c r="F71" s="306"/>
      <c r="G71" s="306"/>
      <c r="H71" s="306"/>
      <c r="I71" s="305"/>
      <c r="J71" s="305"/>
      <c r="K71" s="307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</row>
    <row r="72" spans="1:26" ht="12.75" customHeight="1" x14ac:dyDescent="0.3">
      <c r="A72" s="104" t="str">
        <f>A6</f>
        <v>Stichtag / date de référence: 30.06.2021  lc</v>
      </c>
      <c r="B72" s="104"/>
      <c r="C72" s="104"/>
      <c r="D72" s="103"/>
      <c r="E72" s="103"/>
      <c r="F72" s="104"/>
      <c r="G72" s="104"/>
      <c r="H72" s="104"/>
      <c r="I72" s="33"/>
      <c r="J72" s="103"/>
      <c r="K72" s="120"/>
    </row>
    <row r="73" spans="1:26" ht="12.75" customHeight="1" x14ac:dyDescent="0.3">
      <c r="A73" s="103"/>
      <c r="B73" s="103"/>
      <c r="C73" s="103"/>
      <c r="D73" s="121"/>
      <c r="E73" s="44"/>
      <c r="F73" s="122"/>
      <c r="G73" s="122"/>
      <c r="H73" s="122"/>
      <c r="I73" s="123"/>
      <c r="J73" s="44"/>
      <c r="K73" s="124"/>
    </row>
    <row r="74" spans="1:26" ht="12.75" customHeight="1" x14ac:dyDescent="0.3">
      <c r="A74" s="139" t="s">
        <v>3</v>
      </c>
      <c r="B74" s="103"/>
      <c r="C74" s="103"/>
      <c r="D74" s="125" t="e">
        <f>D9</f>
        <v>#REF!</v>
      </c>
      <c r="E74" s="49" t="e">
        <f>E9</f>
        <v>#REF!</v>
      </c>
      <c r="F74" s="122" t="s">
        <v>4</v>
      </c>
      <c r="G74" s="122"/>
      <c r="H74" s="122"/>
      <c r="I74" s="126" t="str">
        <f>I9</f>
        <v xml:space="preserve">  Kum. 21</v>
      </c>
      <c r="J74" s="51" t="str">
        <f>J9</f>
        <v xml:space="preserve"> Kum. 20</v>
      </c>
      <c r="K74" s="124" t="s">
        <v>4</v>
      </c>
    </row>
    <row r="75" spans="1:26" ht="12.75" customHeight="1" x14ac:dyDescent="0.3">
      <c r="A75" s="141" t="s">
        <v>188</v>
      </c>
      <c r="B75" s="103"/>
      <c r="C75" s="103"/>
      <c r="D75" s="127">
        <f>I75-Mai!I75</f>
        <v>0</v>
      </c>
      <c r="E75" s="53">
        <f>J75-Mai!J75</f>
        <v>0</v>
      </c>
      <c r="F75" s="56" t="str">
        <f>IF(E75&gt;0,(D75*100/E75)-100,"")</f>
        <v/>
      </c>
      <c r="G75" s="122"/>
      <c r="H75" s="122"/>
      <c r="I75" s="126"/>
      <c r="J75" s="53">
        <v>1</v>
      </c>
      <c r="K75" s="54">
        <f>IF(J75&gt;0,(I75*100/J75)-100,"")</f>
        <v>-100</v>
      </c>
    </row>
    <row r="76" spans="1:26" ht="12.75" customHeight="1" x14ac:dyDescent="0.3">
      <c r="A76" s="141" t="s">
        <v>34</v>
      </c>
      <c r="B76" s="33"/>
      <c r="C76" s="33"/>
      <c r="D76" s="127">
        <f>I76-Mai!I76</f>
        <v>0</v>
      </c>
      <c r="E76" s="53">
        <f>J76-Mai!J76</f>
        <v>21</v>
      </c>
      <c r="F76" s="56">
        <f>IF(E76&gt;0,(D76*100/E76)-100,"")</f>
        <v>-100</v>
      </c>
      <c r="G76" s="60"/>
      <c r="H76" s="60"/>
      <c r="I76" s="127"/>
      <c r="J76" s="53">
        <v>104</v>
      </c>
      <c r="K76" s="54">
        <f>IF(J76&gt;0,(I76*100/J76)-100,"")</f>
        <v>-100</v>
      </c>
    </row>
    <row r="77" spans="1:26" ht="12.75" customHeight="1" x14ac:dyDescent="0.3">
      <c r="A77" s="141" t="s">
        <v>35</v>
      </c>
      <c r="B77" s="33"/>
      <c r="C77" s="33"/>
      <c r="D77" s="127">
        <f>I77-Mai!I77</f>
        <v>0</v>
      </c>
      <c r="E77" s="53">
        <f>J77-Mai!J77</f>
        <v>0</v>
      </c>
      <c r="F77" s="56" t="str">
        <f t="shared" ref="F77:F89" si="22">IF(E77&gt;0,(D77*100/E77)-100,"")</f>
        <v/>
      </c>
      <c r="G77" s="60"/>
      <c r="H77" s="60"/>
      <c r="I77" s="127"/>
      <c r="J77" s="53">
        <v>6</v>
      </c>
      <c r="K77" s="54">
        <f t="shared" ref="K77:K89" si="23">IF(J77&gt;0,(I77*100/J77)-100,"")</f>
        <v>-100</v>
      </c>
    </row>
    <row r="78" spans="1:26" ht="12.75" customHeight="1" x14ac:dyDescent="0.3">
      <c r="A78" s="63" t="s">
        <v>36</v>
      </c>
      <c r="B78" s="128"/>
      <c r="C78" s="128"/>
      <c r="D78" s="127">
        <f>I78-Mai!I78</f>
        <v>0</v>
      </c>
      <c r="E78" s="53">
        <f>J78-Mai!J78</f>
        <v>4</v>
      </c>
      <c r="F78" s="56">
        <f t="shared" si="22"/>
        <v>-100</v>
      </c>
      <c r="G78" s="34"/>
      <c r="H78" s="34"/>
      <c r="I78" s="128"/>
      <c r="J78" s="57">
        <v>11</v>
      </c>
      <c r="K78" s="54">
        <f t="shared" si="23"/>
        <v>-100</v>
      </c>
    </row>
    <row r="79" spans="1:26" ht="12.75" customHeight="1" x14ac:dyDescent="0.3">
      <c r="A79" s="141" t="s">
        <v>10</v>
      </c>
      <c r="B79" s="33"/>
      <c r="C79" s="33"/>
      <c r="D79" s="127">
        <f>I79-Mai!I79</f>
        <v>0</v>
      </c>
      <c r="E79" s="53">
        <f>J79-Mai!J79</f>
        <v>5</v>
      </c>
      <c r="F79" s="56">
        <f t="shared" si="22"/>
        <v>-100</v>
      </c>
      <c r="G79" s="60"/>
      <c r="H79" s="60"/>
      <c r="I79" s="127"/>
      <c r="J79" s="53">
        <v>37</v>
      </c>
      <c r="K79" s="54">
        <f t="shared" si="23"/>
        <v>-100</v>
      </c>
    </row>
    <row r="80" spans="1:26" ht="12.75" customHeight="1" x14ac:dyDescent="0.3">
      <c r="A80" s="177" t="s">
        <v>13</v>
      </c>
      <c r="B80" s="58"/>
      <c r="C80" s="59"/>
      <c r="D80" s="127">
        <f>I80-Mai!I80</f>
        <v>0</v>
      </c>
      <c r="E80" s="53">
        <f>J80-Mai!J80</f>
        <v>4</v>
      </c>
      <c r="F80" s="56">
        <f t="shared" si="22"/>
        <v>-100</v>
      </c>
      <c r="G80" s="61"/>
      <c r="H80" s="62"/>
      <c r="I80" s="63"/>
      <c r="J80" s="57">
        <v>5</v>
      </c>
      <c r="K80" s="54">
        <f t="shared" si="23"/>
        <v>-100</v>
      </c>
    </row>
    <row r="81" spans="1:11" ht="12.75" customHeight="1" x14ac:dyDescent="0.3">
      <c r="A81" s="177" t="s">
        <v>37</v>
      </c>
      <c r="B81" s="129"/>
      <c r="C81" s="129"/>
      <c r="D81" s="127">
        <f>I81-Mai!I81</f>
        <v>0</v>
      </c>
      <c r="E81" s="53">
        <f>J81-Mai!J81</f>
        <v>41</v>
      </c>
      <c r="F81" s="56">
        <f t="shared" si="22"/>
        <v>-100</v>
      </c>
      <c r="G81" s="34"/>
      <c r="H81" s="34"/>
      <c r="I81" s="128"/>
      <c r="J81" s="57">
        <v>263</v>
      </c>
      <c r="K81" s="54">
        <f t="shared" si="23"/>
        <v>-100</v>
      </c>
    </row>
    <row r="82" spans="1:11" ht="12.75" customHeight="1" x14ac:dyDescent="0.3">
      <c r="A82" s="141" t="s">
        <v>38</v>
      </c>
      <c r="B82" s="33"/>
      <c r="C82" s="33"/>
      <c r="D82" s="127">
        <f>I82-Mai!I82</f>
        <v>0</v>
      </c>
      <c r="E82" s="53">
        <f>J82-Mai!J82</f>
        <v>1</v>
      </c>
      <c r="F82" s="56">
        <f t="shared" si="22"/>
        <v>-100</v>
      </c>
      <c r="G82" s="60"/>
      <c r="H82" s="60"/>
      <c r="I82" s="127"/>
      <c r="J82" s="53">
        <v>33</v>
      </c>
      <c r="K82" s="54">
        <f t="shared" si="23"/>
        <v>-100</v>
      </c>
    </row>
    <row r="83" spans="1:11" ht="12.75" customHeight="1" x14ac:dyDescent="0.3">
      <c r="A83" s="141" t="s">
        <v>63</v>
      </c>
      <c r="B83" s="33"/>
      <c r="C83" s="33"/>
      <c r="D83" s="127">
        <f>I83-Mai!I83</f>
        <v>0</v>
      </c>
      <c r="E83" s="53">
        <f>J83-Mai!J83</f>
        <v>4</v>
      </c>
      <c r="F83" s="56">
        <f t="shared" si="22"/>
        <v>-100</v>
      </c>
      <c r="G83" s="60"/>
      <c r="H83" s="60"/>
      <c r="I83" s="127"/>
      <c r="J83" s="53">
        <v>17</v>
      </c>
      <c r="K83" s="54">
        <f t="shared" si="23"/>
        <v>-100</v>
      </c>
    </row>
    <row r="84" spans="1:11" ht="12.75" customHeight="1" x14ac:dyDescent="0.3">
      <c r="A84" s="141" t="s">
        <v>39</v>
      </c>
      <c r="B84" s="33"/>
      <c r="C84" s="33"/>
      <c r="D84" s="127">
        <f>I84-Mai!I84</f>
        <v>0</v>
      </c>
      <c r="E84" s="53">
        <f>J84-Mai!J84</f>
        <v>28</v>
      </c>
      <c r="F84" s="56">
        <f t="shared" si="22"/>
        <v>-100</v>
      </c>
      <c r="G84" s="60"/>
      <c r="H84" s="60"/>
      <c r="I84" s="127"/>
      <c r="J84" s="53">
        <v>115</v>
      </c>
      <c r="K84" s="54">
        <f t="shared" si="23"/>
        <v>-100</v>
      </c>
    </row>
    <row r="85" spans="1:11" ht="12.75" customHeight="1" x14ac:dyDescent="0.3">
      <c r="A85" s="141" t="s">
        <v>40</v>
      </c>
      <c r="B85" s="33"/>
      <c r="C85" s="33"/>
      <c r="D85" s="127">
        <f>I85-Mai!I85</f>
        <v>0</v>
      </c>
      <c r="E85" s="53">
        <f>J85-Mai!J85</f>
        <v>11</v>
      </c>
      <c r="F85" s="56">
        <f t="shared" si="22"/>
        <v>-100</v>
      </c>
      <c r="G85" s="60"/>
      <c r="H85" s="60"/>
      <c r="I85" s="127"/>
      <c r="J85" s="53">
        <v>29</v>
      </c>
      <c r="K85" s="54">
        <f t="shared" si="23"/>
        <v>-100</v>
      </c>
    </row>
    <row r="86" spans="1:11" ht="12.75" customHeight="1" x14ac:dyDescent="0.3">
      <c r="A86" s="141" t="s">
        <v>41</v>
      </c>
      <c r="B86" s="33"/>
      <c r="C86" s="33"/>
      <c r="D86" s="127">
        <f>I86-Mai!I86</f>
        <v>0</v>
      </c>
      <c r="E86" s="53">
        <f>J86-Mai!J86</f>
        <v>1</v>
      </c>
      <c r="F86" s="56">
        <f t="shared" si="22"/>
        <v>-100</v>
      </c>
      <c r="G86" s="60"/>
      <c r="H86" s="60"/>
      <c r="I86" s="127"/>
      <c r="J86" s="53">
        <v>7</v>
      </c>
      <c r="K86" s="54">
        <f t="shared" si="23"/>
        <v>-100</v>
      </c>
    </row>
    <row r="87" spans="1:11" ht="12.75" customHeight="1" x14ac:dyDescent="0.3">
      <c r="A87" s="141" t="s">
        <v>65</v>
      </c>
      <c r="B87" s="33"/>
      <c r="C87" s="33"/>
      <c r="D87" s="127">
        <f>I87-Mai!I87</f>
        <v>0</v>
      </c>
      <c r="E87" s="53">
        <f>J87-Mai!J87</f>
        <v>0</v>
      </c>
      <c r="F87" s="56" t="str">
        <f t="shared" si="22"/>
        <v/>
      </c>
      <c r="G87" s="60"/>
      <c r="H87" s="60"/>
      <c r="I87" s="127"/>
      <c r="J87" s="53">
        <v>0</v>
      </c>
      <c r="K87" s="54" t="str">
        <f t="shared" si="23"/>
        <v/>
      </c>
    </row>
    <row r="88" spans="1:11" ht="12.75" customHeight="1" x14ac:dyDescent="0.3">
      <c r="A88" s="141" t="s">
        <v>44</v>
      </c>
      <c r="B88" s="33"/>
      <c r="C88" s="33"/>
      <c r="D88" s="127">
        <f>I88-Mai!I88</f>
        <v>0</v>
      </c>
      <c r="E88" s="53">
        <f>J88-Mai!J88</f>
        <v>6</v>
      </c>
      <c r="F88" s="56">
        <f t="shared" si="22"/>
        <v>-100</v>
      </c>
      <c r="G88" s="60"/>
      <c r="H88" s="60"/>
      <c r="I88" s="127"/>
      <c r="J88" s="53">
        <v>24</v>
      </c>
      <c r="K88" s="54">
        <f t="shared" si="23"/>
        <v>-100</v>
      </c>
    </row>
    <row r="89" spans="1:11" ht="12.75" customHeight="1" x14ac:dyDescent="0.3">
      <c r="A89" s="141" t="s">
        <v>42</v>
      </c>
      <c r="B89" s="33"/>
      <c r="C89" s="33"/>
      <c r="D89" s="127">
        <f>I89-Mai!I89</f>
        <v>0</v>
      </c>
      <c r="E89" s="53">
        <f>J89-Mai!J89</f>
        <v>11</v>
      </c>
      <c r="F89" s="56">
        <f t="shared" si="22"/>
        <v>-100</v>
      </c>
      <c r="G89" s="60"/>
      <c r="H89" s="60"/>
      <c r="I89" s="127"/>
      <c r="J89" s="53">
        <v>50</v>
      </c>
      <c r="K89" s="54">
        <f t="shared" si="23"/>
        <v>-100</v>
      </c>
    </row>
    <row r="90" spans="1:11" ht="15" customHeight="1" x14ac:dyDescent="0.35">
      <c r="A90" s="145" t="s">
        <v>43</v>
      </c>
      <c r="B90" s="105"/>
      <c r="C90" s="105"/>
      <c r="D90" s="130">
        <f>SUM(D75:D89)</f>
        <v>0</v>
      </c>
      <c r="E90" s="66">
        <f>SUM(E75:E89)</f>
        <v>137</v>
      </c>
      <c r="F90" s="131">
        <f>100/E90*D90-100</f>
        <v>-100</v>
      </c>
      <c r="G90" s="131"/>
      <c r="H90" s="131"/>
      <c r="I90" s="132">
        <f>SUM(I75:I89)</f>
        <v>0</v>
      </c>
      <c r="J90" s="66">
        <f>SUM(J75:J89)</f>
        <v>702</v>
      </c>
      <c r="K90" s="133">
        <f>100/J90*I90-100</f>
        <v>-100</v>
      </c>
    </row>
    <row r="91" spans="1:11" x14ac:dyDescent="0.3">
      <c r="A91" s="193"/>
    </row>
    <row r="92" spans="1:11" x14ac:dyDescent="0.3">
      <c r="A92" s="193"/>
    </row>
    <row r="93" spans="1:11" x14ac:dyDescent="0.3">
      <c r="A93" s="193"/>
    </row>
  </sheetData>
  <mergeCells count="3">
    <mergeCell ref="I6:K6"/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4294967292" verticalDpi="4294967292" r:id="rId1"/>
  <headerFooter alignWithMargins="0"/>
  <ignoredErrors>
    <ignoredError sqref="F60 K6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O93"/>
  <sheetViews>
    <sheetView topLeftCell="A43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88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89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82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91"/>
      <c r="G4" s="92"/>
      <c r="H4" s="92"/>
      <c r="I4" s="70"/>
      <c r="J4" s="70"/>
      <c r="K4" s="75" t="s">
        <v>83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90"/>
    </row>
    <row r="6" spans="1:11" ht="15" customHeight="1" x14ac:dyDescent="0.35">
      <c r="A6" s="76" t="s">
        <v>195</v>
      </c>
      <c r="B6" s="76"/>
      <c r="C6" s="76"/>
      <c r="D6" s="72"/>
      <c r="E6" s="72"/>
      <c r="F6" s="93"/>
      <c r="G6" s="93"/>
      <c r="H6" s="93"/>
      <c r="I6" s="94"/>
      <c r="J6" s="95"/>
      <c r="K6" s="96"/>
    </row>
    <row r="7" spans="1:11" ht="3" customHeight="1" x14ac:dyDescent="0.35">
      <c r="A7" s="76"/>
      <c r="B7" s="76"/>
      <c r="C7" s="76"/>
      <c r="D7" s="72"/>
      <c r="E7" s="72"/>
      <c r="F7" s="93"/>
      <c r="G7" s="93"/>
      <c r="H7" s="93"/>
      <c r="I7" s="94"/>
      <c r="J7" s="95"/>
      <c r="K7" s="96"/>
    </row>
    <row r="8" spans="1:11" ht="15" customHeight="1" x14ac:dyDescent="0.35">
      <c r="A8" s="76"/>
      <c r="B8" s="427" t="s">
        <v>46</v>
      </c>
      <c r="C8" s="427"/>
      <c r="D8" s="72"/>
      <c r="E8" s="72"/>
      <c r="F8" s="93"/>
      <c r="G8" s="430" t="s">
        <v>46</v>
      </c>
      <c r="H8" s="430"/>
      <c r="I8" s="94"/>
      <c r="J8" s="95"/>
      <c r="K8" s="96"/>
    </row>
    <row r="9" spans="1:11" s="18" customFormat="1" ht="15" customHeight="1" x14ac:dyDescent="0.35">
      <c r="A9" s="136" t="s">
        <v>3</v>
      </c>
      <c r="B9" s="12" t="e">
        <f>Juni!B9+31</f>
        <v>#REF!</v>
      </c>
      <c r="C9" s="160" t="e">
        <f>Juni!C9+31</f>
        <v>#REF!</v>
      </c>
      <c r="D9" s="12" t="e">
        <f>Juni!D9+31</f>
        <v>#REF!</v>
      </c>
      <c r="E9" s="13" t="e">
        <f>Juni!E9+31</f>
        <v>#REF!</v>
      </c>
      <c r="F9" s="14" t="s">
        <v>4</v>
      </c>
      <c r="G9" s="15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 t="e">
        <f t="shared" ref="B10:B47" si="0">D10/$D$51*100</f>
        <v>#DIV/0!</v>
      </c>
      <c r="C10" s="163">
        <f t="shared" ref="C10:C47" si="1">E10/$E$51*100</f>
        <v>0.72434963120003526</v>
      </c>
      <c r="D10" s="164">
        <f>I10-Juni!I10</f>
        <v>0</v>
      </c>
      <c r="E10" s="165">
        <f>J10-Juni!J10</f>
        <v>164</v>
      </c>
      <c r="F10" s="166">
        <f t="shared" ref="F10:F49" si="2">IF(E10&gt;0,(D10*100/E10)-100," ")</f>
        <v>-100</v>
      </c>
      <c r="G10" s="167" t="e">
        <f t="shared" ref="G10:G47" si="3">I10/$I$51*100</f>
        <v>#DIV/0!</v>
      </c>
      <c r="H10" s="168">
        <f t="shared" ref="H10:H47" si="4">J10/$J$51*100</f>
        <v>0.78431684175394534</v>
      </c>
      <c r="I10" s="169"/>
      <c r="J10" s="170">
        <v>987</v>
      </c>
      <c r="K10" s="171">
        <f t="shared" ref="K10:K49" si="5">IF(J10&gt;0,(I10*100/J10)-100," ")</f>
        <v>-100</v>
      </c>
    </row>
    <row r="11" spans="1:11" ht="15" customHeight="1" x14ac:dyDescent="0.35">
      <c r="A11" s="29" t="s">
        <v>56</v>
      </c>
      <c r="B11" s="19" t="e">
        <f t="shared" si="0"/>
        <v>#DIV/0!</v>
      </c>
      <c r="C11" s="20">
        <f t="shared" si="1"/>
        <v>3.5334128351221239E-2</v>
      </c>
      <c r="D11" s="26">
        <f>I11-Juni!I11</f>
        <v>0</v>
      </c>
      <c r="E11" s="27">
        <f>J11-Juni!J11</f>
        <v>8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4.2116304572400308E-2</v>
      </c>
      <c r="I11" s="25"/>
      <c r="J11" s="28">
        <v>53</v>
      </c>
      <c r="K11" s="24">
        <f t="shared" si="5"/>
        <v>-100</v>
      </c>
    </row>
    <row r="12" spans="1:11" ht="15" customHeight="1" x14ac:dyDescent="0.35">
      <c r="A12" s="169" t="s">
        <v>6</v>
      </c>
      <c r="B12" s="173" t="e">
        <f t="shared" si="0"/>
        <v>#DIV/0!</v>
      </c>
      <c r="C12" s="163">
        <f t="shared" si="1"/>
        <v>5.3001192526831852E-2</v>
      </c>
      <c r="D12" s="164">
        <f>I12-Juni!I12</f>
        <v>0</v>
      </c>
      <c r="E12" s="165">
        <f>J12-Juni!J12</f>
        <v>12</v>
      </c>
      <c r="F12" s="166">
        <f t="shared" si="2"/>
        <v>-100</v>
      </c>
      <c r="G12" s="167" t="e">
        <f t="shared" si="3"/>
        <v>#DIV/0!</v>
      </c>
      <c r="H12" s="168">
        <f t="shared" si="4"/>
        <v>4.688418810889846E-2</v>
      </c>
      <c r="I12" s="169"/>
      <c r="J12" s="170">
        <v>59</v>
      </c>
      <c r="K12" s="171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#DIV/0!</v>
      </c>
      <c r="C13" s="20">
        <f t="shared" si="1"/>
        <v>7.0844927344198574</v>
      </c>
      <c r="D13" s="26">
        <f>I13-Juni!I13</f>
        <v>0</v>
      </c>
      <c r="E13" s="27">
        <f>J13-Juni!J13</f>
        <v>1604</v>
      </c>
      <c r="F13" s="21">
        <f t="shared" si="2"/>
        <v>-100</v>
      </c>
      <c r="G13" s="22" t="e">
        <f t="shared" si="3"/>
        <v>#DIV/0!</v>
      </c>
      <c r="H13" s="23">
        <f t="shared" si="4"/>
        <v>5.8907201093434631</v>
      </c>
      <c r="I13" s="25"/>
      <c r="J13" s="28">
        <v>7413</v>
      </c>
      <c r="K13" s="24">
        <f t="shared" si="5"/>
        <v>-100</v>
      </c>
    </row>
    <row r="14" spans="1:11" ht="15" customHeight="1" x14ac:dyDescent="0.35">
      <c r="A14" s="172" t="s">
        <v>8</v>
      </c>
      <c r="B14" s="173" t="e">
        <f t="shared" si="0"/>
        <v>#DIV/0!</v>
      </c>
      <c r="C14" s="163">
        <f t="shared" si="1"/>
        <v>8.2107680756150359</v>
      </c>
      <c r="D14" s="164">
        <f>I14-Juni!I14</f>
        <v>0</v>
      </c>
      <c r="E14" s="165">
        <f>J14-Juni!J14</f>
        <v>1859</v>
      </c>
      <c r="F14" s="166">
        <f t="shared" si="2"/>
        <v>-100</v>
      </c>
      <c r="G14" s="167" t="e">
        <f t="shared" si="3"/>
        <v>#DIV/0!</v>
      </c>
      <c r="H14" s="168">
        <f t="shared" si="4"/>
        <v>9.097121787638466</v>
      </c>
      <c r="I14" s="169"/>
      <c r="J14" s="170">
        <v>11448</v>
      </c>
      <c r="K14" s="171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#DIV/0!</v>
      </c>
      <c r="C15" s="20">
        <f t="shared" si="1"/>
        <v>4.4167660439026549E-3</v>
      </c>
      <c r="D15" s="26">
        <f>I15-Juni!I15</f>
        <v>0</v>
      </c>
      <c r="E15" s="27">
        <f>J15-Juni!J15</f>
        <v>1</v>
      </c>
      <c r="F15" s="21">
        <f t="shared" si="2"/>
        <v>-100</v>
      </c>
      <c r="G15" s="22" t="e">
        <f t="shared" si="3"/>
        <v>#DIV/0!</v>
      </c>
      <c r="H15" s="23">
        <f t="shared" si="4"/>
        <v>1.9866181402075619E-2</v>
      </c>
      <c r="I15" s="25"/>
      <c r="J15" s="28">
        <v>25</v>
      </c>
      <c r="K15" s="24">
        <f t="shared" si="5"/>
        <v>-100</v>
      </c>
    </row>
    <row r="16" spans="1:11" ht="15" customHeight="1" x14ac:dyDescent="0.35">
      <c r="A16" s="169" t="s">
        <v>11</v>
      </c>
      <c r="B16" s="173" t="e">
        <f t="shared" si="0"/>
        <v>#DIV/0!</v>
      </c>
      <c r="C16" s="163">
        <f t="shared" si="1"/>
        <v>1.3559471754781149</v>
      </c>
      <c r="D16" s="164">
        <f>I16-Juni!I16</f>
        <v>0</v>
      </c>
      <c r="E16" s="165">
        <f>J16-Juni!J16</f>
        <v>307</v>
      </c>
      <c r="F16" s="166">
        <f t="shared" si="2"/>
        <v>-100</v>
      </c>
      <c r="G16" s="167" t="e">
        <f t="shared" si="3"/>
        <v>#DIV/0!</v>
      </c>
      <c r="H16" s="168">
        <f t="shared" si="4"/>
        <v>1.4534098313758523</v>
      </c>
      <c r="I16" s="169"/>
      <c r="J16" s="170">
        <v>1829</v>
      </c>
      <c r="K16" s="171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2.3099686409610887</v>
      </c>
      <c r="D17" s="26">
        <f>I17-Juni!I17</f>
        <v>0</v>
      </c>
      <c r="E17" s="27">
        <f>J17-Juni!J17</f>
        <v>523</v>
      </c>
      <c r="F17" s="21">
        <f t="shared" si="2"/>
        <v>-100</v>
      </c>
      <c r="G17" s="22" t="e">
        <f t="shared" si="3"/>
        <v>#DIV/0!</v>
      </c>
      <c r="H17" s="23">
        <f t="shared" si="4"/>
        <v>2.6501485990368874</v>
      </c>
      <c r="I17" s="25"/>
      <c r="J17" s="28">
        <v>3335</v>
      </c>
      <c r="K17" s="24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#DIV/0!</v>
      </c>
      <c r="C18" s="163">
        <f t="shared" si="1"/>
        <v>0.24292213241464602</v>
      </c>
      <c r="D18" s="164">
        <f>I18-Juni!I18</f>
        <v>0</v>
      </c>
      <c r="E18" s="165">
        <f>J18-Juni!J18</f>
        <v>55</v>
      </c>
      <c r="F18" s="166">
        <f t="shared" ref="F18" si="7">IF(E18&gt;0,(D18*100/E18)-100," ")</f>
        <v>-100</v>
      </c>
      <c r="G18" s="167" t="e">
        <f t="shared" si="3"/>
        <v>#DIV/0!</v>
      </c>
      <c r="H18" s="168">
        <f t="shared" si="4"/>
        <v>0.25587641645873399</v>
      </c>
      <c r="I18" s="169"/>
      <c r="J18" s="170">
        <v>322</v>
      </c>
      <c r="K18" s="171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2.7825626076586722</v>
      </c>
      <c r="D19" s="26">
        <f>I19-Juni!I19</f>
        <v>0</v>
      </c>
      <c r="E19" s="27">
        <f>J19-Juni!J19</f>
        <v>630</v>
      </c>
      <c r="F19" s="21">
        <f t="shared" si="2"/>
        <v>-100</v>
      </c>
      <c r="G19" s="22" t="e">
        <f t="shared" si="3"/>
        <v>#DIV/0!</v>
      </c>
      <c r="H19" s="23">
        <f t="shared" si="4"/>
        <v>2.7264347356208578</v>
      </c>
      <c r="I19" s="25"/>
      <c r="J19" s="28">
        <v>3431</v>
      </c>
      <c r="K19" s="24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#DIV/0!</v>
      </c>
      <c r="C20" s="163">
        <f t="shared" si="1"/>
        <v>4.324013956980699</v>
      </c>
      <c r="D20" s="164">
        <f>I20-Juni!I20</f>
        <v>0</v>
      </c>
      <c r="E20" s="165">
        <f>J20-Juni!J20</f>
        <v>979</v>
      </c>
      <c r="F20" s="166">
        <f t="shared" si="2"/>
        <v>-100</v>
      </c>
      <c r="G20" s="167" t="e">
        <f t="shared" si="3"/>
        <v>#DIV/0!</v>
      </c>
      <c r="H20" s="168">
        <f t="shared" si="4"/>
        <v>4.0693885984011695</v>
      </c>
      <c r="I20" s="169"/>
      <c r="J20" s="170">
        <v>5121</v>
      </c>
      <c r="K20" s="171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1.1395256393268849</v>
      </c>
      <c r="D21" s="26">
        <f>I21-Juni!I21</f>
        <v>0</v>
      </c>
      <c r="E21" s="27">
        <f>J21-Juni!J21</f>
        <v>258</v>
      </c>
      <c r="F21" s="21">
        <f t="shared" si="2"/>
        <v>-100</v>
      </c>
      <c r="G21" s="22" t="e">
        <f t="shared" si="3"/>
        <v>#DIV/0!</v>
      </c>
      <c r="H21" s="23">
        <f t="shared" si="4"/>
        <v>0.56340490456286452</v>
      </c>
      <c r="I21" s="25"/>
      <c r="J21" s="28">
        <v>709</v>
      </c>
      <c r="K21" s="24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#DIV/0!</v>
      </c>
      <c r="C22" s="163">
        <f t="shared" si="1"/>
        <v>2.0714632745903452</v>
      </c>
      <c r="D22" s="164">
        <f>I22-Juni!I22</f>
        <v>0</v>
      </c>
      <c r="E22" s="165">
        <f>J22-Juni!J22</f>
        <v>469</v>
      </c>
      <c r="F22" s="166">
        <f t="shared" si="2"/>
        <v>-100</v>
      </c>
      <c r="G22" s="167" t="e">
        <f t="shared" si="3"/>
        <v>#DIV/0!</v>
      </c>
      <c r="H22" s="168">
        <f t="shared" si="4"/>
        <v>2.6112108834888192</v>
      </c>
      <c r="I22" s="169"/>
      <c r="J22" s="170">
        <v>3286</v>
      </c>
      <c r="K22" s="171">
        <f t="shared" si="5"/>
        <v>-100</v>
      </c>
    </row>
    <row r="23" spans="1:11" ht="15" customHeight="1" x14ac:dyDescent="0.35">
      <c r="A23" s="30" t="s">
        <v>48</v>
      </c>
      <c r="B23" s="19" t="e">
        <f t="shared" si="0"/>
        <v>#DIV/0!</v>
      </c>
      <c r="C23" s="20">
        <f t="shared" si="1"/>
        <v>0.24733889845854864</v>
      </c>
      <c r="D23" s="26">
        <f>I23-Juni!I23</f>
        <v>0</v>
      </c>
      <c r="E23" s="27">
        <f>J23-Juni!J23</f>
        <v>56</v>
      </c>
      <c r="F23" s="21">
        <f t="shared" si="2"/>
        <v>-100</v>
      </c>
      <c r="G23" s="22" t="e">
        <f t="shared" si="3"/>
        <v>#DIV/0!</v>
      </c>
      <c r="H23" s="23">
        <f t="shared" si="4"/>
        <v>0.40209151157801049</v>
      </c>
      <c r="I23" s="25"/>
      <c r="J23" s="28">
        <v>506</v>
      </c>
      <c r="K23" s="24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#DIV/0!</v>
      </c>
      <c r="C24" s="163">
        <f t="shared" si="1"/>
        <v>1.2764453866878671</v>
      </c>
      <c r="D24" s="164">
        <f>I24-Juni!I24</f>
        <v>0</v>
      </c>
      <c r="E24" s="165">
        <f>J24-Juni!J24</f>
        <v>289</v>
      </c>
      <c r="F24" s="166">
        <f t="shared" si="2"/>
        <v>-100</v>
      </c>
      <c r="G24" s="167" t="e">
        <f t="shared" si="3"/>
        <v>#DIV/0!</v>
      </c>
      <c r="H24" s="168">
        <f t="shared" si="4"/>
        <v>1.4597670094245163</v>
      </c>
      <c r="I24" s="169"/>
      <c r="J24" s="170">
        <v>1837</v>
      </c>
      <c r="K24" s="171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1.5635351795415395</v>
      </c>
      <c r="D25" s="26">
        <f>I25-Juni!I25</f>
        <v>0</v>
      </c>
      <c r="E25" s="27">
        <f>J25-Juni!J25</f>
        <v>354</v>
      </c>
      <c r="F25" s="21">
        <f t="shared" si="2"/>
        <v>-100</v>
      </c>
      <c r="G25" s="22" t="e">
        <f t="shared" si="3"/>
        <v>#DIV/0!</v>
      </c>
      <c r="H25" s="23">
        <f t="shared" si="4"/>
        <v>1.4406954752785239</v>
      </c>
      <c r="I25" s="25"/>
      <c r="J25" s="28">
        <v>1813</v>
      </c>
      <c r="K25" s="24">
        <f>IF(J25&gt;0,(I25*100/J25)-100," ")</f>
        <v>-100</v>
      </c>
    </row>
    <row r="26" spans="1:11" ht="15" customHeight="1" x14ac:dyDescent="0.35">
      <c r="A26" s="172" t="s">
        <v>60</v>
      </c>
      <c r="B26" s="173" t="e">
        <f t="shared" si="0"/>
        <v>#DIV/0!</v>
      </c>
      <c r="C26" s="163">
        <f t="shared" si="1"/>
        <v>0.83476878229760165</v>
      </c>
      <c r="D26" s="164">
        <f>I26-Juni!I26</f>
        <v>0</v>
      </c>
      <c r="E26" s="165">
        <f>J26-Juni!J26</f>
        <v>189</v>
      </c>
      <c r="F26" s="166">
        <f t="shared" si="2"/>
        <v>-100</v>
      </c>
      <c r="G26" s="167" t="e">
        <f t="shared" si="3"/>
        <v>#DIV/0!</v>
      </c>
      <c r="H26" s="168">
        <f t="shared" si="4"/>
        <v>1.0401932582126794</v>
      </c>
      <c r="I26" s="169"/>
      <c r="J26" s="170">
        <v>1309</v>
      </c>
      <c r="K26" s="171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0.23850536637074335</v>
      </c>
      <c r="D27" s="26">
        <f>I27-Juni!I27</f>
        <v>0</v>
      </c>
      <c r="E27" s="27">
        <f>J27-Juni!J27</f>
        <v>54</v>
      </c>
      <c r="F27" s="21">
        <f t="shared" si="2"/>
        <v>-100</v>
      </c>
      <c r="G27" s="22" t="e">
        <f t="shared" si="3"/>
        <v>#DIV/0!</v>
      </c>
      <c r="H27" s="23">
        <f t="shared" si="4"/>
        <v>0.27733189237297562</v>
      </c>
      <c r="I27" s="25"/>
      <c r="J27" s="28">
        <v>349</v>
      </c>
      <c r="K27" s="24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#DIV/0!</v>
      </c>
      <c r="C28" s="163">
        <f t="shared" si="1"/>
        <v>0.11041915109756636</v>
      </c>
      <c r="D28" s="164">
        <f>I28-Juni!I28</f>
        <v>0</v>
      </c>
      <c r="E28" s="165">
        <f>J28-Juni!J28</f>
        <v>25</v>
      </c>
      <c r="F28" s="166">
        <f t="shared" si="2"/>
        <v>-100</v>
      </c>
      <c r="G28" s="167" t="e">
        <f t="shared" si="3"/>
        <v>#DIV/0!</v>
      </c>
      <c r="H28" s="168">
        <f t="shared" si="4"/>
        <v>0.10171484877862717</v>
      </c>
      <c r="I28" s="169"/>
      <c r="J28" s="170">
        <v>128</v>
      </c>
      <c r="K28" s="171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2.5705578375513451</v>
      </c>
      <c r="D29" s="26">
        <f>I29-Juni!I29</f>
        <v>0</v>
      </c>
      <c r="E29" s="27">
        <f>J29-Juni!J29</f>
        <v>582</v>
      </c>
      <c r="F29" s="21">
        <f t="shared" si="2"/>
        <v>-100</v>
      </c>
      <c r="G29" s="22" t="e">
        <f t="shared" si="3"/>
        <v>#DIV/0!</v>
      </c>
      <c r="H29" s="23">
        <f t="shared" si="4"/>
        <v>1.9143052399040066</v>
      </c>
      <c r="I29" s="25"/>
      <c r="J29" s="28">
        <v>2409</v>
      </c>
      <c r="K29" s="24">
        <f t="shared" si="5"/>
        <v>-100</v>
      </c>
    </row>
    <row r="30" spans="1:11" ht="15" customHeight="1" x14ac:dyDescent="0.35">
      <c r="A30" s="172" t="s">
        <v>104</v>
      </c>
      <c r="B30" s="173" t="e">
        <f t="shared" si="0"/>
        <v>#DIV/0!</v>
      </c>
      <c r="C30" s="163">
        <f t="shared" si="1"/>
        <v>9.2531248619760618</v>
      </c>
      <c r="D30" s="164">
        <f>I30-Juni!I30</f>
        <v>0</v>
      </c>
      <c r="E30" s="165">
        <f>J30-Juni!J30</f>
        <v>2095</v>
      </c>
      <c r="F30" s="166">
        <f t="shared" si="2"/>
        <v>-100</v>
      </c>
      <c r="G30" s="167" t="e">
        <f t="shared" si="3"/>
        <v>#DIV/0!</v>
      </c>
      <c r="H30" s="168">
        <f t="shared" si="4"/>
        <v>9.7415807123218006</v>
      </c>
      <c r="I30" s="169"/>
      <c r="J30" s="170">
        <v>12259</v>
      </c>
      <c r="K30" s="171">
        <f t="shared" si="5"/>
        <v>-100</v>
      </c>
    </row>
    <row r="31" spans="1:11" ht="15" customHeight="1" x14ac:dyDescent="0.35">
      <c r="A31" s="30" t="s">
        <v>59</v>
      </c>
      <c r="B31" s="19" t="e">
        <f t="shared" si="0"/>
        <v>#DIV/0!</v>
      </c>
      <c r="C31" s="20">
        <f t="shared" si="1"/>
        <v>2.1112141689854687</v>
      </c>
      <c r="D31" s="26">
        <f>I31-Juni!I31</f>
        <v>0</v>
      </c>
      <c r="E31" s="27">
        <f>J31-Juni!J31</f>
        <v>478</v>
      </c>
      <c r="F31" s="21">
        <f t="shared" si="2"/>
        <v>-100</v>
      </c>
      <c r="G31" s="22" t="e">
        <f t="shared" si="3"/>
        <v>#DIV/0!</v>
      </c>
      <c r="H31" s="23">
        <f t="shared" si="4"/>
        <v>2.1622351838019105</v>
      </c>
      <c r="I31" s="25"/>
      <c r="J31" s="28">
        <v>2721</v>
      </c>
      <c r="K31" s="24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#DIV/0!</v>
      </c>
      <c r="C32" s="163">
        <f t="shared" si="1"/>
        <v>1.4796166247073892</v>
      </c>
      <c r="D32" s="164">
        <f>I32-Juni!I32</f>
        <v>0</v>
      </c>
      <c r="E32" s="165">
        <f>J32-Juni!J32</f>
        <v>335</v>
      </c>
      <c r="F32" s="166">
        <f t="shared" si="2"/>
        <v>-100</v>
      </c>
      <c r="G32" s="167" t="e">
        <f t="shared" si="3"/>
        <v>#DIV/0!</v>
      </c>
      <c r="H32" s="168">
        <f t="shared" si="4"/>
        <v>1.7235898984440805</v>
      </c>
      <c r="I32" s="169"/>
      <c r="J32" s="170">
        <v>2169</v>
      </c>
      <c r="K32" s="171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1.1130250430634689</v>
      </c>
      <c r="D33" s="26">
        <f>I33-Juni!I33</f>
        <v>0</v>
      </c>
      <c r="E33" s="27">
        <f>J33-Juni!J33</f>
        <v>252</v>
      </c>
      <c r="F33" s="21">
        <f t="shared" si="2"/>
        <v>-100</v>
      </c>
      <c r="G33" s="22" t="e">
        <f t="shared" si="3"/>
        <v>#DIV/0!</v>
      </c>
      <c r="H33" s="23">
        <f t="shared" si="4"/>
        <v>1.1752832917467937</v>
      </c>
      <c r="I33" s="25"/>
      <c r="J33" s="28">
        <v>1479</v>
      </c>
      <c r="K33" s="24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#DIV/0!</v>
      </c>
      <c r="C34" s="163">
        <f t="shared" si="1"/>
        <v>1.6474537343756903</v>
      </c>
      <c r="D34" s="164">
        <f>I34-Juni!I34</f>
        <v>0</v>
      </c>
      <c r="E34" s="165">
        <f>J34-Juni!J34</f>
        <v>373</v>
      </c>
      <c r="F34" s="166">
        <f t="shared" si="2"/>
        <v>-100</v>
      </c>
      <c r="G34" s="167" t="e">
        <f t="shared" si="3"/>
        <v>#DIV/0!</v>
      </c>
      <c r="H34" s="168">
        <f t="shared" si="4"/>
        <v>2.1026366395956835</v>
      </c>
      <c r="I34" s="169"/>
      <c r="J34" s="170">
        <v>2646</v>
      </c>
      <c r="K34" s="171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4.3946822136831409</v>
      </c>
      <c r="D35" s="26">
        <f>I35-Juni!I35</f>
        <v>0</v>
      </c>
      <c r="E35" s="27">
        <f>J35-Juni!J35</f>
        <v>995</v>
      </c>
      <c r="F35" s="21">
        <f t="shared" si="2"/>
        <v>-100</v>
      </c>
      <c r="G35" s="22" t="e">
        <f t="shared" si="3"/>
        <v>#DIV/0!</v>
      </c>
      <c r="H35" s="23">
        <f t="shared" si="4"/>
        <v>2.6549164825733857</v>
      </c>
      <c r="I35" s="25"/>
      <c r="J35" s="28">
        <v>3341</v>
      </c>
      <c r="K35" s="24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#DIV/0!</v>
      </c>
      <c r="C36" s="163">
        <f t="shared" si="1"/>
        <v>1.9698776555805839</v>
      </c>
      <c r="D36" s="164">
        <f>I36-Juni!I36</f>
        <v>0</v>
      </c>
      <c r="E36" s="165">
        <f>J36-Juni!J36</f>
        <v>446</v>
      </c>
      <c r="F36" s="166">
        <f t="shared" si="2"/>
        <v>-100</v>
      </c>
      <c r="G36" s="167" t="e">
        <f t="shared" si="3"/>
        <v>#DIV/0!</v>
      </c>
      <c r="H36" s="168">
        <f t="shared" si="4"/>
        <v>1.7601436722238999</v>
      </c>
      <c r="I36" s="169"/>
      <c r="J36" s="170">
        <v>2215</v>
      </c>
      <c r="K36" s="171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5.0925312486197605</v>
      </c>
      <c r="D37" s="26">
        <f>I37-Juni!I37</f>
        <v>0</v>
      </c>
      <c r="E37" s="27">
        <f>J37-Juni!J37</f>
        <v>1153</v>
      </c>
      <c r="F37" s="21">
        <f t="shared" si="2"/>
        <v>-100</v>
      </c>
      <c r="G37" s="22" t="e">
        <f t="shared" si="3"/>
        <v>#DIV/0!</v>
      </c>
      <c r="H37" s="23">
        <f t="shared" si="4"/>
        <v>4.7782139508272277</v>
      </c>
      <c r="I37" s="25"/>
      <c r="J37" s="28">
        <v>6013</v>
      </c>
      <c r="K37" s="24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#DIV/0!</v>
      </c>
      <c r="C38" s="163">
        <f t="shared" si="1"/>
        <v>4.1296762510489815</v>
      </c>
      <c r="D38" s="164">
        <f>I38-Juni!I38</f>
        <v>0</v>
      </c>
      <c r="E38" s="165">
        <f>J38-Juni!J38</f>
        <v>935</v>
      </c>
      <c r="F38" s="166">
        <f t="shared" si="2"/>
        <v>-100</v>
      </c>
      <c r="G38" s="167" t="e">
        <f t="shared" si="3"/>
        <v>#DIV/0!</v>
      </c>
      <c r="H38" s="168">
        <f t="shared" si="4"/>
        <v>4.9760811175919013</v>
      </c>
      <c r="I38" s="169"/>
      <c r="J38" s="170">
        <v>6262</v>
      </c>
      <c r="K38" s="171">
        <f t="shared" si="5"/>
        <v>-100</v>
      </c>
    </row>
    <row r="39" spans="1:11" ht="15" customHeight="1" x14ac:dyDescent="0.35">
      <c r="A39" s="30" t="s">
        <v>58</v>
      </c>
      <c r="B39" s="19" t="e">
        <f t="shared" si="0"/>
        <v>#DIV/0!</v>
      </c>
      <c r="C39" s="20">
        <f t="shared" si="1"/>
        <v>8.9174506426394604</v>
      </c>
      <c r="D39" s="26">
        <f>I39-Juni!I39</f>
        <v>0</v>
      </c>
      <c r="E39" s="27">
        <f>J39-Juni!J39</f>
        <v>2019</v>
      </c>
      <c r="F39" s="21">
        <f t="shared" si="2"/>
        <v>-100</v>
      </c>
      <c r="G39" s="22" t="e">
        <f t="shared" si="3"/>
        <v>#DIV/0!</v>
      </c>
      <c r="H39" s="23">
        <f t="shared" si="4"/>
        <v>8.2738672303364549</v>
      </c>
      <c r="I39" s="25"/>
      <c r="J39" s="28">
        <v>10412</v>
      </c>
      <c r="K39" s="24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#DIV/0!</v>
      </c>
      <c r="C40" s="163">
        <f t="shared" si="1"/>
        <v>0.19433770593171679</v>
      </c>
      <c r="D40" s="164">
        <f>I40-Juni!I40</f>
        <v>0</v>
      </c>
      <c r="E40" s="165">
        <f>J40-Juni!J40</f>
        <v>44</v>
      </c>
      <c r="F40" s="166">
        <f t="shared" si="2"/>
        <v>-100</v>
      </c>
      <c r="G40" s="167" t="e">
        <f t="shared" si="3"/>
        <v>#DIV/0!</v>
      </c>
      <c r="H40" s="168">
        <f t="shared" si="4"/>
        <v>0.19071534145992594</v>
      </c>
      <c r="I40" s="169"/>
      <c r="J40" s="170">
        <v>240</v>
      </c>
      <c r="K40" s="171">
        <f t="shared" si="5"/>
        <v>-100</v>
      </c>
    </row>
    <row r="41" spans="1:11" ht="15" customHeight="1" x14ac:dyDescent="0.35">
      <c r="A41" s="30" t="s">
        <v>61</v>
      </c>
      <c r="B41" s="19" t="e">
        <f t="shared" si="0"/>
        <v>#DIV/0!</v>
      </c>
      <c r="C41" s="20">
        <f t="shared" si="1"/>
        <v>8.8335320878053097E-3</v>
      </c>
      <c r="D41" s="26">
        <f>I41-Juni!I41</f>
        <v>0</v>
      </c>
      <c r="E41" s="27">
        <f>J41-Juni!J41</f>
        <v>2</v>
      </c>
      <c r="F41" s="21">
        <f t="shared" si="2"/>
        <v>-100</v>
      </c>
      <c r="G41" s="22" t="e">
        <f t="shared" si="3"/>
        <v>#DIV/0!</v>
      </c>
      <c r="H41" s="23">
        <f t="shared" si="4"/>
        <v>5.562530792581173E-3</v>
      </c>
      <c r="I41" s="25"/>
      <c r="J41" s="28">
        <v>7</v>
      </c>
      <c r="K41" s="24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#DIV/0!</v>
      </c>
      <c r="C42" s="163">
        <f t="shared" si="1"/>
        <v>0.3754251137317256</v>
      </c>
      <c r="D42" s="164">
        <f>I42-Juni!I42</f>
        <v>0</v>
      </c>
      <c r="E42" s="165">
        <f>J42-Juni!J42</f>
        <v>85</v>
      </c>
      <c r="F42" s="166">
        <f t="shared" si="2"/>
        <v>-100</v>
      </c>
      <c r="G42" s="167" t="e">
        <f t="shared" si="3"/>
        <v>#DIV/0!</v>
      </c>
      <c r="H42" s="168">
        <f t="shared" si="4"/>
        <v>0.70246817437739384</v>
      </c>
      <c r="I42" s="169"/>
      <c r="J42" s="170">
        <v>884</v>
      </c>
      <c r="K42" s="171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1.4354489642683625</v>
      </c>
      <c r="D43" s="26">
        <f>I43-Juni!I43</f>
        <v>0</v>
      </c>
      <c r="E43" s="27">
        <f>J43-Juni!J43</f>
        <v>325</v>
      </c>
      <c r="F43" s="21">
        <f t="shared" si="2"/>
        <v>-100</v>
      </c>
      <c r="G43" s="22" t="e">
        <f t="shared" si="3"/>
        <v>#DIV/0!</v>
      </c>
      <c r="H43" s="23">
        <f t="shared" si="4"/>
        <v>1.703723717042005</v>
      </c>
      <c r="I43" s="25"/>
      <c r="J43" s="28">
        <v>2144</v>
      </c>
      <c r="K43" s="24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#DIV/0!</v>
      </c>
      <c r="C44" s="163">
        <f t="shared" si="1"/>
        <v>0.18992093988781414</v>
      </c>
      <c r="D44" s="164">
        <f>I44-Juni!I44</f>
        <v>0</v>
      </c>
      <c r="E44" s="165">
        <f>J44-Juni!J44</f>
        <v>43</v>
      </c>
      <c r="F44" s="166">
        <f t="shared" ref="F44:F47" si="9">IF(E44&gt;0,(D44*100/E44)-100," ")</f>
        <v>-100</v>
      </c>
      <c r="G44" s="167" t="e">
        <f t="shared" si="3"/>
        <v>#DIV/0!</v>
      </c>
      <c r="H44" s="168">
        <f t="shared" si="4"/>
        <v>1.5741962143004722</v>
      </c>
      <c r="I44" s="169"/>
      <c r="J44" s="170">
        <v>1981</v>
      </c>
      <c r="K44" s="171">
        <f t="shared" ref="K44:K47" si="10">IF(J44&gt;0,(I44*100/J44)-100," ")</f>
        <v>-100</v>
      </c>
    </row>
    <row r="45" spans="1:11" ht="15" customHeight="1" x14ac:dyDescent="0.35">
      <c r="A45" s="30" t="s">
        <v>205</v>
      </c>
      <c r="B45" s="19" t="e">
        <f t="shared" si="0"/>
        <v>#DIV/0!</v>
      </c>
      <c r="C45" s="20">
        <f t="shared" si="1"/>
        <v>3.4406607482001679</v>
      </c>
      <c r="D45" s="26">
        <f>I45-Juni!I45</f>
        <v>0</v>
      </c>
      <c r="E45" s="27">
        <f>J45-Juni!J45</f>
        <v>779</v>
      </c>
      <c r="F45" s="21">
        <f t="shared" si="9"/>
        <v>-100</v>
      </c>
      <c r="G45" s="22" t="e">
        <f t="shared" si="3"/>
        <v>#DIV/0!</v>
      </c>
      <c r="H45" s="23">
        <f t="shared" si="4"/>
        <v>3.9056912636480665</v>
      </c>
      <c r="I45" s="25"/>
      <c r="J45" s="28">
        <v>4915</v>
      </c>
      <c r="K45" s="24">
        <f t="shared" si="10"/>
        <v>-100</v>
      </c>
    </row>
    <row r="46" spans="1:11" ht="15" customHeight="1" x14ac:dyDescent="0.35">
      <c r="A46" s="172" t="s">
        <v>206</v>
      </c>
      <c r="B46" s="173" t="e">
        <f t="shared" si="0"/>
        <v>#DIV/0!</v>
      </c>
      <c r="C46" s="163">
        <f t="shared" si="1"/>
        <v>12.349277858751822</v>
      </c>
      <c r="D46" s="164">
        <f>I46-Juni!I46</f>
        <v>0</v>
      </c>
      <c r="E46" s="165">
        <f>J46-Juni!J46</f>
        <v>2796</v>
      </c>
      <c r="F46" s="166">
        <f t="shared" si="9"/>
        <v>-100</v>
      </c>
      <c r="G46" s="167" t="e">
        <f t="shared" si="3"/>
        <v>#DIV/0!</v>
      </c>
      <c r="H46" s="168">
        <f t="shared" si="4"/>
        <v>11.422259658937397</v>
      </c>
      <c r="I46" s="169"/>
      <c r="J46" s="170">
        <v>14374</v>
      </c>
      <c r="K46" s="171">
        <f t="shared" si="10"/>
        <v>-100</v>
      </c>
    </row>
    <row r="47" spans="1:11" ht="15" customHeight="1" x14ac:dyDescent="0.35">
      <c r="A47" s="30" t="s">
        <v>207</v>
      </c>
      <c r="B47" s="19" t="e">
        <f t="shared" si="0"/>
        <v>#DIV/0!</v>
      </c>
      <c r="C47" s="20">
        <f t="shared" si="1"/>
        <v>3.9795062055562913</v>
      </c>
      <c r="D47" s="26">
        <f>I47-Juni!I47</f>
        <v>0</v>
      </c>
      <c r="E47" s="27">
        <f>J47-Juni!J47</f>
        <v>901</v>
      </c>
      <c r="F47" s="21">
        <f t="shared" si="9"/>
        <v>-100</v>
      </c>
      <c r="G47" s="22" t="e">
        <f t="shared" si="3"/>
        <v>#DIV/0!</v>
      </c>
      <c r="H47" s="23">
        <f t="shared" si="4"/>
        <v>3.6092878371290986</v>
      </c>
      <c r="I47" s="25"/>
      <c r="J47" s="28">
        <v>4542</v>
      </c>
      <c r="K47" s="24">
        <f t="shared" si="10"/>
        <v>-100</v>
      </c>
    </row>
    <row r="48" spans="1:11" ht="3" customHeight="1" x14ac:dyDescent="0.35">
      <c r="A48" s="340"/>
      <c r="B48" s="341"/>
      <c r="C48" s="31"/>
      <c r="D48" s="342"/>
      <c r="E48" s="343"/>
      <c r="F48" s="344"/>
      <c r="G48" s="32"/>
      <c r="H48" s="31"/>
      <c r="I48" s="340"/>
      <c r="J48" s="345"/>
      <c r="K48" s="157"/>
    </row>
    <row r="49" spans="1:15" ht="15" customHeight="1" x14ac:dyDescent="0.35">
      <c r="A49" s="172" t="s">
        <v>32</v>
      </c>
      <c r="B49" s="173" t="e">
        <f>D49/$D$51*100</f>
        <v>#DIV/0!</v>
      </c>
      <c r="C49" s="163">
        <f>E49/$E$51*100</f>
        <v>0.73759992933174334</v>
      </c>
      <c r="D49" s="164">
        <f>I49-Juni!I49</f>
        <v>0</v>
      </c>
      <c r="E49" s="165">
        <f>J49-Juni!J49</f>
        <v>167</v>
      </c>
      <c r="F49" s="166">
        <f t="shared" si="2"/>
        <v>-100</v>
      </c>
      <c r="G49" s="167" t="e">
        <f>I49/$I$51*100</f>
        <v>#DIV/0!</v>
      </c>
      <c r="H49" s="168">
        <f>J49/$J$51*100</f>
        <v>0.69054846553614846</v>
      </c>
      <c r="I49" s="169">
        <f>I90</f>
        <v>0</v>
      </c>
      <c r="J49" s="170">
        <v>869</v>
      </c>
      <c r="K49" s="171">
        <f t="shared" si="5"/>
        <v>-100</v>
      </c>
    </row>
    <row r="50" spans="1:15" s="33" customFormat="1" ht="3" customHeight="1" x14ac:dyDescent="0.35">
      <c r="A50" s="330"/>
      <c r="B50" s="331"/>
      <c r="C50" s="332"/>
      <c r="D50" s="333"/>
      <c r="E50" s="334"/>
      <c r="F50" s="335"/>
      <c r="G50" s="336"/>
      <c r="H50" s="332"/>
      <c r="I50" s="337"/>
      <c r="J50" s="338"/>
      <c r="K50" s="339"/>
    </row>
    <row r="51" spans="1:15" s="315" customFormat="1" ht="20.149999999999999" customHeight="1" x14ac:dyDescent="0.3">
      <c r="A51" s="371" t="s">
        <v>33</v>
      </c>
      <c r="B51" s="372" t="e">
        <f>SUM(B10:B49)</f>
        <v>#DIV/0!</v>
      </c>
      <c r="C51" s="373">
        <f>SUM(C10:C49)</f>
        <v>99.999999999999986</v>
      </c>
      <c r="D51" s="374">
        <f>SUM(D10:D50)</f>
        <v>0</v>
      </c>
      <c r="E51" s="375">
        <f>SUM(E10:E50)</f>
        <v>22641</v>
      </c>
      <c r="F51" s="376">
        <f>100/E51*D51-100</f>
        <v>-100</v>
      </c>
      <c r="G51" s="377" t="e">
        <f>SUM(G10:G49)</f>
        <v>#DIV/0!</v>
      </c>
      <c r="H51" s="373">
        <f>SUM(H10:H49)</f>
        <v>100</v>
      </c>
      <c r="I51" s="378">
        <f>SUM(I10:I49)</f>
        <v>0</v>
      </c>
      <c r="J51" s="375">
        <f>SUM(J10:J50)</f>
        <v>125842</v>
      </c>
      <c r="K51" s="379">
        <f>100/J51*I51-100</f>
        <v>-100</v>
      </c>
    </row>
    <row r="52" spans="1:15" ht="3" customHeight="1" x14ac:dyDescent="0.3">
      <c r="A52" s="317"/>
      <c r="B52" s="317"/>
      <c r="C52" s="327"/>
      <c r="D52" s="320"/>
      <c r="E52" s="321"/>
      <c r="F52" s="322"/>
      <c r="G52" s="328"/>
      <c r="H52" s="328"/>
      <c r="I52" s="324"/>
      <c r="J52" s="321"/>
      <c r="K52" s="326"/>
      <c r="O52" s="33"/>
    </row>
    <row r="53" spans="1:15" ht="15" customHeight="1" x14ac:dyDescent="0.35">
      <c r="A53" s="276" t="s">
        <v>51</v>
      </c>
      <c r="B53" s="267" t="e">
        <f t="shared" ref="B53:B60" si="11">D53/$D$51*100</f>
        <v>#DIV/0!</v>
      </c>
      <c r="C53" s="277">
        <f t="shared" ref="C53:C60" si="12">E53/$E$51*100</f>
        <v>47.104809858221806</v>
      </c>
      <c r="D53" s="269">
        <f>I53-Juni!I53</f>
        <v>0</v>
      </c>
      <c r="E53" s="270">
        <f>J53-Juni!J53</f>
        <v>10665</v>
      </c>
      <c r="F53" s="271">
        <f t="shared" ref="F53:F59" si="13">100/E53*D53-100</f>
        <v>-100</v>
      </c>
      <c r="G53" s="278" t="e">
        <f t="shared" ref="G53:G60" si="14">I53/$I$51*100</f>
        <v>#DIV/0!</v>
      </c>
      <c r="H53" s="279">
        <f t="shared" ref="H53:H60" si="15">J53/$J$51*100</f>
        <v>50.675450167670569</v>
      </c>
      <c r="I53" s="273"/>
      <c r="J53" s="274">
        <v>63771</v>
      </c>
      <c r="K53" s="275">
        <f t="shared" ref="K53:K59" si="16">100/J53*I53-100</f>
        <v>-100</v>
      </c>
    </row>
    <row r="54" spans="1:15" ht="15" customHeight="1" x14ac:dyDescent="0.35">
      <c r="A54" s="401" t="s">
        <v>145</v>
      </c>
      <c r="B54" s="183" t="e">
        <f>D54/$D$51*100</f>
        <v>#DIV/0!</v>
      </c>
      <c r="C54" s="266">
        <f>E54/$E$51*100</f>
        <v>52.868689545514769</v>
      </c>
      <c r="D54" s="402">
        <f>I54-Juni!I54</f>
        <v>0</v>
      </c>
      <c r="E54" s="391">
        <f>J54-Juni!J54</f>
        <v>11970</v>
      </c>
      <c r="F54" s="187">
        <f>100/E54*D54-100</f>
        <v>-100</v>
      </c>
      <c r="G54" s="403" t="e">
        <f>I54/$I$51*100</f>
        <v>#DIV/0!</v>
      </c>
      <c r="H54" s="404">
        <f>J54/$J$51*100</f>
        <v>54.780597892595473</v>
      </c>
      <c r="I54" s="207"/>
      <c r="J54" s="392">
        <v>68937</v>
      </c>
      <c r="K54" s="190">
        <f>100/J54*I54-100</f>
        <v>-100</v>
      </c>
    </row>
    <row r="55" spans="1:15" ht="15" customHeight="1" x14ac:dyDescent="0.35">
      <c r="A55" s="254" t="s">
        <v>55</v>
      </c>
      <c r="B55" s="380" t="e">
        <f>D55/$D$51*100</f>
        <v>#DIV/0!</v>
      </c>
      <c r="C55" s="263">
        <f>E55/$E$51*100</f>
        <v>25.422905348703679</v>
      </c>
      <c r="D55" s="256">
        <f>I55-Juni!I55</f>
        <v>0</v>
      </c>
      <c r="E55" s="257">
        <f>J55-Juni!J55</f>
        <v>5756</v>
      </c>
      <c r="F55" s="258">
        <f>100/E55*D55-100</f>
        <v>-100</v>
      </c>
      <c r="G55" s="264" t="e">
        <f>I55/$I$51*100</f>
        <v>#DIV/0!</v>
      </c>
      <c r="H55" s="265">
        <f>J55/$J$51*100</f>
        <v>23.597844916641503</v>
      </c>
      <c r="I55" s="260"/>
      <c r="J55" s="261">
        <v>29696</v>
      </c>
      <c r="K55" s="262">
        <f>100/J55*I55-100</f>
        <v>-100</v>
      </c>
    </row>
    <row r="56" spans="1:15" ht="15" customHeight="1" x14ac:dyDescent="0.35">
      <c r="A56" s="30" t="s">
        <v>201</v>
      </c>
      <c r="B56" s="19" t="e">
        <f t="shared" si="11"/>
        <v>#DIV/0!</v>
      </c>
      <c r="C56" s="35">
        <f t="shared" si="12"/>
        <v>11.611677929420079</v>
      </c>
      <c r="D56" s="26">
        <f>I56-Juni!I56</f>
        <v>0</v>
      </c>
      <c r="E56" s="27">
        <f>J56-Juni!J56</f>
        <v>2629</v>
      </c>
      <c r="F56" s="21">
        <f t="shared" si="13"/>
        <v>-100</v>
      </c>
      <c r="G56" s="36" t="e">
        <f t="shared" si="14"/>
        <v>#DIV/0!</v>
      </c>
      <c r="H56" s="37">
        <f t="shared" si="15"/>
        <v>11.468349199790213</v>
      </c>
      <c r="I56" s="25"/>
      <c r="J56" s="174">
        <v>14432</v>
      </c>
      <c r="K56" s="24">
        <f t="shared" si="16"/>
        <v>-100</v>
      </c>
    </row>
    <row r="57" spans="1:15" ht="15" customHeight="1" x14ac:dyDescent="0.35">
      <c r="A57" s="194" t="s">
        <v>203</v>
      </c>
      <c r="B57" s="183" t="e">
        <f t="shared" ref="B57" si="17">D57/$D$51*100</f>
        <v>#DIV/0!</v>
      </c>
      <c r="C57" s="204">
        <f t="shared" ref="C57" si="18">E57/$E$51*100</f>
        <v>5.3840378075173358</v>
      </c>
      <c r="D57" s="185">
        <f>I57-Juni!I57</f>
        <v>0</v>
      </c>
      <c r="E57" s="186">
        <f>J57-Juni!J57</f>
        <v>1219</v>
      </c>
      <c r="F57" s="187">
        <f t="shared" ref="F57" si="19">100/E57*D57-100</f>
        <v>-100</v>
      </c>
      <c r="G57" s="205" t="e">
        <f t="shared" ref="G57" si="20">I57/$I$51*100</f>
        <v>#DIV/0!</v>
      </c>
      <c r="H57" s="206">
        <f t="shared" ref="H57" si="21">J57/$J$51*100</f>
        <v>4.4730694044913459</v>
      </c>
      <c r="I57" s="182"/>
      <c r="J57" s="203">
        <v>5629</v>
      </c>
      <c r="K57" s="190">
        <f>100/J57*I57-100</f>
        <v>-100</v>
      </c>
    </row>
    <row r="58" spans="1:15" ht="15" customHeight="1" x14ac:dyDescent="0.35">
      <c r="A58" s="30" t="s">
        <v>52</v>
      </c>
      <c r="B58" s="19" t="e">
        <f t="shared" si="11"/>
        <v>#DIV/0!</v>
      </c>
      <c r="C58" s="35">
        <f t="shared" si="12"/>
        <v>4.4344331080782649</v>
      </c>
      <c r="D58" s="26">
        <f>I58-Juni!I58</f>
        <v>0</v>
      </c>
      <c r="E58" s="27">
        <f>J58-Juni!J58</f>
        <v>1004</v>
      </c>
      <c r="F58" s="21">
        <f t="shared" si="13"/>
        <v>-100</v>
      </c>
      <c r="G58" s="36" t="e">
        <f t="shared" si="14"/>
        <v>#DIV/0!</v>
      </c>
      <c r="H58" s="37">
        <f t="shared" si="15"/>
        <v>5.3177794377076015</v>
      </c>
      <c r="I58" s="25"/>
      <c r="J58" s="174">
        <v>6692</v>
      </c>
      <c r="K58" s="24">
        <f t="shared" si="16"/>
        <v>-100</v>
      </c>
    </row>
    <row r="59" spans="1:15" ht="15" customHeight="1" x14ac:dyDescent="0.35">
      <c r="A59" s="194" t="s">
        <v>53</v>
      </c>
      <c r="B59" s="183" t="e">
        <f t="shared" si="11"/>
        <v>#DIV/0!</v>
      </c>
      <c r="C59" s="204">
        <f t="shared" si="12"/>
        <v>0.26058919659025664</v>
      </c>
      <c r="D59" s="185">
        <f>I59-Juni!I59</f>
        <v>0</v>
      </c>
      <c r="E59" s="186">
        <f>J59-Juni!J59</f>
        <v>59</v>
      </c>
      <c r="F59" s="187">
        <f t="shared" si="13"/>
        <v>-100</v>
      </c>
      <c r="G59" s="205" t="e">
        <f t="shared" si="14"/>
        <v>#DIV/0!</v>
      </c>
      <c r="H59" s="206">
        <f t="shared" si="15"/>
        <v>0.34090367285961765</v>
      </c>
      <c r="I59" s="182"/>
      <c r="J59" s="203">
        <v>429</v>
      </c>
      <c r="K59" s="190">
        <f t="shared" si="16"/>
        <v>-100</v>
      </c>
      <c r="M59" s="55"/>
    </row>
    <row r="60" spans="1:15" ht="15" customHeight="1" x14ac:dyDescent="0.35">
      <c r="A60" s="30" t="s">
        <v>54</v>
      </c>
      <c r="B60" s="19" t="e">
        <f t="shared" si="11"/>
        <v>#DIV/0!</v>
      </c>
      <c r="C60" s="35">
        <f t="shared" si="12"/>
        <v>1.7667064175610619E-2</v>
      </c>
      <c r="D60" s="26">
        <f>I60-Juni!I60</f>
        <v>0</v>
      </c>
      <c r="E60" s="27">
        <f>J60-Juni!J60</f>
        <v>4</v>
      </c>
      <c r="F60" s="21">
        <f>IF(E60&gt;0,100/E60*D60-100," ")</f>
        <v>-100</v>
      </c>
      <c r="G60" s="36" t="e">
        <f t="shared" si="14"/>
        <v>#DIV/0!</v>
      </c>
      <c r="H60" s="37">
        <f t="shared" si="15"/>
        <v>1.8276886889909569E-2</v>
      </c>
      <c r="I60" s="25"/>
      <c r="J60" s="174">
        <v>23</v>
      </c>
      <c r="K60" s="24">
        <f>IF(J60&gt;0,100/J60*I60-100," ")</f>
        <v>-100</v>
      </c>
    </row>
    <row r="61" spans="1:15" ht="15" customHeight="1" x14ac:dyDescent="0.35">
      <c r="A61" s="407" t="s">
        <v>146</v>
      </c>
      <c r="B61" s="408" t="e">
        <f>D61/$D$51*100</f>
        <v>#DIV/0!</v>
      </c>
      <c r="C61" s="417">
        <f>E61/$E$51*100</f>
        <v>21.708405105781548</v>
      </c>
      <c r="D61" s="410">
        <f>I61-Juni!I61</f>
        <v>0</v>
      </c>
      <c r="E61" s="411">
        <f>J61-Juni!J61</f>
        <v>4915</v>
      </c>
      <c r="F61" s="412">
        <f>100/E61*D61-100</f>
        <v>-100</v>
      </c>
      <c r="G61" s="419" t="e">
        <f>I61/$I$51*100</f>
        <v>#DIV/0!</v>
      </c>
      <c r="H61" s="420">
        <f>J61/$J$51*100</f>
        <v>21.621557190763021</v>
      </c>
      <c r="I61" s="414"/>
      <c r="J61" s="415">
        <v>27209</v>
      </c>
      <c r="K61" s="416">
        <f>100/J61*I61-100</f>
        <v>-100</v>
      </c>
    </row>
    <row r="62" spans="1:15" ht="15" customHeight="1" x14ac:dyDescent="0.35">
      <c r="A62" s="369" t="s">
        <v>64</v>
      </c>
      <c r="B62" s="153"/>
      <c r="C62" s="154"/>
      <c r="D62" s="198"/>
      <c r="E62" s="158"/>
      <c r="F62" s="199"/>
      <c r="G62" s="155"/>
      <c r="H62" s="156"/>
      <c r="I62" s="200"/>
      <c r="J62" s="159"/>
      <c r="K62" s="157"/>
    </row>
    <row r="63" spans="1:15" s="33" customFormat="1" x14ac:dyDescent="0.3">
      <c r="A63" s="308" t="s">
        <v>100</v>
      </c>
      <c r="B63" s="308"/>
      <c r="C63" s="308"/>
      <c r="D63" s="308"/>
      <c r="E63" s="308"/>
      <c r="F63" s="311"/>
      <c r="G63" s="311"/>
      <c r="H63" s="311"/>
      <c r="I63" s="309"/>
      <c r="J63" s="309"/>
      <c r="K63" s="310"/>
    </row>
    <row r="64" spans="1:15" ht="12.75" customHeight="1" x14ac:dyDescent="0.3"/>
    <row r="65" spans="1:11" ht="12.75" customHeight="1" x14ac:dyDescent="0.3">
      <c r="I65" s="55"/>
      <c r="J65" s="55"/>
    </row>
    <row r="66" spans="1:11" ht="12.75" customHeight="1" x14ac:dyDescent="0.35">
      <c r="A66" s="2" t="s">
        <v>49</v>
      </c>
      <c r="B66" s="2"/>
      <c r="C66" s="2"/>
      <c r="D66" s="2"/>
      <c r="E66" s="2"/>
      <c r="F66" s="38"/>
      <c r="G66" s="38"/>
      <c r="H66" s="38"/>
      <c r="I66" s="2"/>
      <c r="K66" s="39"/>
    </row>
    <row r="67" spans="1:11" ht="12.75" customHeight="1" x14ac:dyDescent="0.35">
      <c r="A67" s="2" t="s">
        <v>50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1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1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Juli 2021</v>
      </c>
      <c r="J69" s="41"/>
      <c r="K69" s="40"/>
    </row>
    <row r="70" spans="1:11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juillet 2021</v>
      </c>
      <c r="J70" s="41"/>
      <c r="K70" s="42"/>
    </row>
    <row r="71" spans="1:11" s="218" customFormat="1" ht="15" customHeight="1" x14ac:dyDescent="0.3">
      <c r="A71" s="298" t="s">
        <v>32</v>
      </c>
      <c r="B71" s="299"/>
      <c r="C71" s="299"/>
      <c r="D71" s="300"/>
      <c r="E71" s="300"/>
      <c r="F71" s="301"/>
      <c r="G71" s="301"/>
      <c r="H71" s="301"/>
      <c r="I71" s="300"/>
      <c r="J71" s="300"/>
      <c r="K71" s="302"/>
    </row>
    <row r="72" spans="1:11" ht="12.75" customHeight="1" x14ac:dyDescent="0.3">
      <c r="A72" s="4" t="str">
        <f>A6</f>
        <v>Stichtag / date de référence: 31.07.2021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1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</row>
    <row r="74" spans="1:11" ht="12.75" customHeight="1" x14ac:dyDescent="0.3">
      <c r="A74" s="72" t="s">
        <v>3</v>
      </c>
      <c r="B74" s="3"/>
      <c r="C74" s="3"/>
      <c r="D74" s="48" t="e">
        <f>D9</f>
        <v>#REF!</v>
      </c>
      <c r="E74" s="49" t="e">
        <f>E9</f>
        <v>#REF!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</row>
    <row r="75" spans="1:11" ht="12.75" customHeight="1" x14ac:dyDescent="0.3">
      <c r="A75" s="70" t="s">
        <v>188</v>
      </c>
      <c r="B75" s="3"/>
      <c r="C75" s="3"/>
      <c r="D75" s="52">
        <f>I75-Juni!I75</f>
        <v>0</v>
      </c>
      <c r="E75" s="53">
        <f>J75-Juni!J75</f>
        <v>0</v>
      </c>
      <c r="F75" s="56" t="str">
        <f>IF(E75&gt;0,(D75*100/E75)-100,"")</f>
        <v/>
      </c>
      <c r="G75" s="122"/>
      <c r="H75" s="122"/>
      <c r="I75" s="126"/>
      <c r="J75" s="53">
        <v>1</v>
      </c>
      <c r="K75" s="54">
        <f>IF(J75&gt;0,(I75*100/J75)-100,"")</f>
        <v>-100</v>
      </c>
    </row>
    <row r="76" spans="1:11" ht="12.75" customHeight="1" x14ac:dyDescent="0.3">
      <c r="A76" s="70" t="s">
        <v>34</v>
      </c>
      <c r="D76" s="52">
        <f>I76-Juni!I76</f>
        <v>0</v>
      </c>
      <c r="E76" s="53">
        <f>J76-Juni!J76</f>
        <v>21</v>
      </c>
      <c r="F76" s="56">
        <f>IF(E76&gt;0,(D76*100/E76)-100,"")</f>
        <v>-100</v>
      </c>
      <c r="G76" s="54"/>
      <c r="H76" s="54"/>
      <c r="I76" s="52"/>
      <c r="J76" s="53">
        <v>125</v>
      </c>
      <c r="K76" s="54">
        <f>IF(J76&gt;0,(I76*100/J76)-100,"")</f>
        <v>-100</v>
      </c>
    </row>
    <row r="77" spans="1:11" ht="12.75" customHeight="1" x14ac:dyDescent="0.3">
      <c r="A77" s="70" t="s">
        <v>35</v>
      </c>
      <c r="D77" s="52">
        <f>I77-Juni!I77</f>
        <v>0</v>
      </c>
      <c r="E77" s="53">
        <f>J77-Juni!J77</f>
        <v>0</v>
      </c>
      <c r="F77" s="56" t="str">
        <f t="shared" ref="F77:F89" si="22">IF(E77&gt;0,(D77*100/E77)-100,"")</f>
        <v/>
      </c>
      <c r="G77" s="54"/>
      <c r="H77" s="54"/>
      <c r="I77" s="52"/>
      <c r="J77" s="53">
        <v>6</v>
      </c>
      <c r="K77" s="54">
        <f t="shared" ref="K77:K89" si="23">IF(J77&gt;0,(I77*100/J77)-100,"")</f>
        <v>-100</v>
      </c>
    </row>
    <row r="78" spans="1:11" ht="12.75" customHeight="1" x14ac:dyDescent="0.3">
      <c r="A78" s="179" t="s">
        <v>36</v>
      </c>
      <c r="B78" s="55"/>
      <c r="C78" s="55"/>
      <c r="D78" s="52">
        <f>I78-Juni!I78</f>
        <v>0</v>
      </c>
      <c r="E78" s="53">
        <f>J78-Juni!J78</f>
        <v>2</v>
      </c>
      <c r="F78" s="56">
        <f t="shared" si="22"/>
        <v>-100</v>
      </c>
      <c r="G78" s="56"/>
      <c r="H78" s="56"/>
      <c r="I78" s="55"/>
      <c r="J78" s="57">
        <v>13</v>
      </c>
      <c r="K78" s="54">
        <f t="shared" si="23"/>
        <v>-100</v>
      </c>
    </row>
    <row r="79" spans="1:11" ht="12.75" customHeight="1" x14ac:dyDescent="0.3">
      <c r="A79" s="70" t="s">
        <v>10</v>
      </c>
      <c r="D79" s="52">
        <f>I79-Juni!I79</f>
        <v>0</v>
      </c>
      <c r="E79" s="53">
        <f>J79-Juni!J79</f>
        <v>6</v>
      </c>
      <c r="F79" s="56">
        <f t="shared" si="22"/>
        <v>-100</v>
      </c>
      <c r="G79" s="54"/>
      <c r="H79" s="54"/>
      <c r="I79" s="52"/>
      <c r="J79" s="53">
        <v>43</v>
      </c>
      <c r="K79" s="54">
        <f t="shared" si="23"/>
        <v>-100</v>
      </c>
    </row>
    <row r="80" spans="1:11" ht="12.75" customHeight="1" x14ac:dyDescent="0.3">
      <c r="A80" s="177" t="s">
        <v>13</v>
      </c>
      <c r="B80" s="58"/>
      <c r="C80" s="59"/>
      <c r="D80" s="52">
        <f>I80-Juni!I80</f>
        <v>0</v>
      </c>
      <c r="E80" s="53">
        <f>J80-Juni!J80</f>
        <v>2</v>
      </c>
      <c r="F80" s="56">
        <f t="shared" si="22"/>
        <v>-100</v>
      </c>
      <c r="G80" s="61"/>
      <c r="H80" s="62"/>
      <c r="I80" s="63"/>
      <c r="J80" s="57">
        <v>7</v>
      </c>
      <c r="K80" s="54">
        <f t="shared" si="23"/>
        <v>-100</v>
      </c>
    </row>
    <row r="81" spans="1:11" ht="12.75" customHeight="1" x14ac:dyDescent="0.3">
      <c r="A81" s="178" t="s">
        <v>37</v>
      </c>
      <c r="B81" s="64"/>
      <c r="C81" s="64"/>
      <c r="D81" s="52">
        <f>I81-Juni!I81</f>
        <v>0</v>
      </c>
      <c r="E81" s="53">
        <f>J81-Juni!J81</f>
        <v>63</v>
      </c>
      <c r="F81" s="56">
        <f t="shared" si="22"/>
        <v>-100</v>
      </c>
      <c r="G81" s="56"/>
      <c r="H81" s="56"/>
      <c r="I81" s="55"/>
      <c r="J81" s="57">
        <v>326</v>
      </c>
      <c r="K81" s="54">
        <f t="shared" si="23"/>
        <v>-100</v>
      </c>
    </row>
    <row r="82" spans="1:11" ht="12.75" customHeight="1" x14ac:dyDescent="0.3">
      <c r="A82" s="70" t="s">
        <v>38</v>
      </c>
      <c r="D82" s="52">
        <f>I82-Juni!I82</f>
        <v>0</v>
      </c>
      <c r="E82" s="53">
        <f>J82-Juni!J82</f>
        <v>2</v>
      </c>
      <c r="F82" s="56">
        <f t="shared" si="22"/>
        <v>-100</v>
      </c>
      <c r="G82" s="54"/>
      <c r="H82" s="54"/>
      <c r="I82" s="52"/>
      <c r="J82" s="53">
        <v>35</v>
      </c>
      <c r="K82" s="54">
        <f t="shared" si="23"/>
        <v>-100</v>
      </c>
    </row>
    <row r="83" spans="1:11" ht="12.75" customHeight="1" x14ac:dyDescent="0.3">
      <c r="A83" s="70" t="s">
        <v>63</v>
      </c>
      <c r="D83" s="52">
        <f>I83-Juni!I83</f>
        <v>0</v>
      </c>
      <c r="E83" s="53">
        <f>J83-Juni!J83</f>
        <v>12</v>
      </c>
      <c r="F83" s="56">
        <f t="shared" si="22"/>
        <v>-100</v>
      </c>
      <c r="G83" s="54"/>
      <c r="H83" s="54"/>
      <c r="I83" s="52"/>
      <c r="J83" s="53">
        <v>29</v>
      </c>
      <c r="K83" s="54">
        <f t="shared" si="23"/>
        <v>-100</v>
      </c>
    </row>
    <row r="84" spans="1:11" ht="12.75" customHeight="1" x14ac:dyDescent="0.3">
      <c r="A84" s="70" t="s">
        <v>39</v>
      </c>
      <c r="D84" s="52">
        <f>I84-Juni!I84</f>
        <v>0</v>
      </c>
      <c r="E84" s="53">
        <f>J84-Juni!J84</f>
        <v>27</v>
      </c>
      <c r="F84" s="56">
        <f t="shared" si="22"/>
        <v>-100</v>
      </c>
      <c r="G84" s="54"/>
      <c r="H84" s="54"/>
      <c r="I84" s="52"/>
      <c r="J84" s="53">
        <v>142</v>
      </c>
      <c r="K84" s="54">
        <f t="shared" si="23"/>
        <v>-100</v>
      </c>
    </row>
    <row r="85" spans="1:11" ht="12.75" customHeight="1" x14ac:dyDescent="0.3">
      <c r="A85" s="70" t="s">
        <v>40</v>
      </c>
      <c r="D85" s="52">
        <f>I85-Juni!I85</f>
        <v>0</v>
      </c>
      <c r="E85" s="53">
        <f>J85-Juni!J85</f>
        <v>10</v>
      </c>
      <c r="F85" s="56">
        <f t="shared" si="22"/>
        <v>-100</v>
      </c>
      <c r="G85" s="54"/>
      <c r="H85" s="54"/>
      <c r="I85" s="52"/>
      <c r="J85" s="53">
        <v>39</v>
      </c>
      <c r="K85" s="54">
        <f t="shared" si="23"/>
        <v>-100</v>
      </c>
    </row>
    <row r="86" spans="1:11" ht="12.75" customHeight="1" x14ac:dyDescent="0.3">
      <c r="A86" s="70" t="s">
        <v>41</v>
      </c>
      <c r="D86" s="52">
        <f>I86-Juni!I86</f>
        <v>0</v>
      </c>
      <c r="E86" s="53">
        <f>J86-Juni!J86</f>
        <v>2</v>
      </c>
      <c r="F86" s="56">
        <f t="shared" si="22"/>
        <v>-100</v>
      </c>
      <c r="G86" s="54"/>
      <c r="H86" s="54"/>
      <c r="I86" s="52"/>
      <c r="J86" s="53">
        <v>9</v>
      </c>
      <c r="K86" s="54">
        <f t="shared" si="23"/>
        <v>-100</v>
      </c>
    </row>
    <row r="87" spans="1:11" ht="12.75" customHeight="1" x14ac:dyDescent="0.3">
      <c r="A87" s="70" t="s">
        <v>65</v>
      </c>
      <c r="D87" s="52">
        <f>I87-Juni!I87</f>
        <v>0</v>
      </c>
      <c r="E87" s="53">
        <f>J87-Juni!J87</f>
        <v>0</v>
      </c>
      <c r="F87" s="56" t="str">
        <f t="shared" ref="F87" si="24">IF(E87&gt;0,(D87*100/E87)-100,"")</f>
        <v/>
      </c>
      <c r="G87" s="54"/>
      <c r="H87" s="54"/>
      <c r="I87" s="52"/>
      <c r="J87" s="53">
        <v>0</v>
      </c>
      <c r="K87" s="54" t="str">
        <f t="shared" si="23"/>
        <v/>
      </c>
    </row>
    <row r="88" spans="1:11" ht="12.75" customHeight="1" x14ac:dyDescent="0.3">
      <c r="A88" s="70" t="s">
        <v>44</v>
      </c>
      <c r="D88" s="52">
        <f>I88-Juni!I88</f>
        <v>0</v>
      </c>
      <c r="E88" s="53">
        <f>J88-Juni!J88</f>
        <v>4</v>
      </c>
      <c r="F88" s="56">
        <f t="shared" si="22"/>
        <v>-100</v>
      </c>
      <c r="G88" s="54"/>
      <c r="H88" s="54"/>
      <c r="I88" s="52"/>
      <c r="J88" s="53">
        <v>28</v>
      </c>
      <c r="K88" s="54">
        <f t="shared" si="23"/>
        <v>-100</v>
      </c>
    </row>
    <row r="89" spans="1:11" ht="12.75" customHeight="1" x14ac:dyDescent="0.3">
      <c r="A89" s="70" t="s">
        <v>42</v>
      </c>
      <c r="D89" s="52">
        <f>I89-Juni!I89</f>
        <v>0</v>
      </c>
      <c r="E89" s="53">
        <f>J89-Juni!J89</f>
        <v>16</v>
      </c>
      <c r="F89" s="56">
        <f t="shared" si="22"/>
        <v>-100</v>
      </c>
      <c r="G89" s="54"/>
      <c r="H89" s="54"/>
      <c r="I89" s="52"/>
      <c r="J89" s="53">
        <v>66</v>
      </c>
      <c r="K89" s="54">
        <f t="shared" si="23"/>
        <v>-100</v>
      </c>
    </row>
    <row r="90" spans="1:11" ht="15" customHeight="1" x14ac:dyDescent="0.35">
      <c r="A90" s="74" t="s">
        <v>43</v>
      </c>
      <c r="B90" s="5"/>
      <c r="C90" s="5"/>
      <c r="D90" s="65">
        <f>SUM(D75:D89)</f>
        <v>0</v>
      </c>
      <c r="E90" s="66">
        <f>SUM(E75:E89)</f>
        <v>167</v>
      </c>
      <c r="F90" s="67">
        <f>100/E90*D90-100</f>
        <v>-100</v>
      </c>
      <c r="G90" s="67"/>
      <c r="H90" s="67"/>
      <c r="I90" s="68">
        <f>SUM(I75:I89)</f>
        <v>0</v>
      </c>
      <c r="J90" s="66">
        <f>SUM(J75:J89)</f>
        <v>869</v>
      </c>
      <c r="K90" s="69">
        <f>100/J90*I90-100</f>
        <v>-100</v>
      </c>
    </row>
    <row r="91" spans="1:11" x14ac:dyDescent="0.3">
      <c r="A91" s="70"/>
    </row>
    <row r="92" spans="1:11" x14ac:dyDescent="0.3">
      <c r="A92" s="70"/>
    </row>
    <row r="93" spans="1:11" x14ac:dyDescent="0.3">
      <c r="A93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4294967292" verticalDpi="4294967292" r:id="rId1"/>
  <headerFooter alignWithMargins="0"/>
  <ignoredErrors>
    <ignoredError sqref="F60 K60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O94"/>
  <sheetViews>
    <sheetView topLeftCell="A43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88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89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80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91"/>
      <c r="G4" s="92"/>
      <c r="H4" s="92"/>
      <c r="I4" s="70"/>
      <c r="J4" s="70"/>
      <c r="K4" s="75" t="s">
        <v>81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90"/>
    </row>
    <row r="6" spans="1:11" ht="15" customHeight="1" x14ac:dyDescent="0.35">
      <c r="A6" s="76" t="s">
        <v>196</v>
      </c>
      <c r="B6" s="76"/>
      <c r="C6" s="76"/>
      <c r="D6" s="72"/>
      <c r="E6" s="72"/>
      <c r="F6" s="93"/>
      <c r="G6" s="93"/>
      <c r="H6" s="93"/>
      <c r="I6" s="94"/>
      <c r="J6" s="95"/>
      <c r="K6" s="96"/>
    </row>
    <row r="7" spans="1:11" ht="3" customHeight="1" x14ac:dyDescent="0.35">
      <c r="A7" s="76"/>
      <c r="B7" s="76"/>
      <c r="C7" s="76"/>
      <c r="D7" s="72"/>
      <c r="E7" s="72"/>
      <c r="F7" s="93"/>
      <c r="G7" s="93"/>
      <c r="H7" s="93"/>
      <c r="I7" s="94"/>
      <c r="J7" s="95"/>
      <c r="K7" s="96"/>
    </row>
    <row r="8" spans="1:11" ht="15" customHeight="1" x14ac:dyDescent="0.35">
      <c r="A8" s="76"/>
      <c r="B8" s="427" t="s">
        <v>46</v>
      </c>
      <c r="C8" s="427"/>
      <c r="D8" s="72"/>
      <c r="E8" s="72"/>
      <c r="F8" s="93"/>
      <c r="G8" s="427" t="s">
        <v>46</v>
      </c>
      <c r="H8" s="427"/>
      <c r="I8" s="94"/>
      <c r="J8" s="95"/>
      <c r="K8" s="96"/>
    </row>
    <row r="9" spans="1:11" s="18" customFormat="1" ht="15" customHeight="1" x14ac:dyDescent="0.35">
      <c r="A9" s="136" t="s">
        <v>3</v>
      </c>
      <c r="B9" s="12" t="e">
        <f>Juli!B9+31</f>
        <v>#REF!</v>
      </c>
      <c r="C9" s="13" t="e">
        <f>Juli!C9+31</f>
        <v>#REF!</v>
      </c>
      <c r="D9" s="12" t="e">
        <f>Juli!D9+31</f>
        <v>#REF!</v>
      </c>
      <c r="E9" s="13" t="e">
        <f>Juli!E9+31</f>
        <v>#REF!</v>
      </c>
      <c r="F9" s="14" t="s">
        <v>4</v>
      </c>
      <c r="G9" s="161" t="s">
        <v>68</v>
      </c>
      <c r="H9" s="160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 t="e">
        <f t="shared" ref="B10:B47" si="0">D10/$D$51*100</f>
        <v>#DIV/0!</v>
      </c>
      <c r="C10" s="163">
        <f t="shared" ref="C10:C47" si="1">E10/$E$51*100</f>
        <v>0.79335793357933582</v>
      </c>
      <c r="D10" s="164">
        <f>I10-Juli!I10</f>
        <v>0</v>
      </c>
      <c r="E10" s="165">
        <f>J10-Juli!J10</f>
        <v>129</v>
      </c>
      <c r="F10" s="166">
        <f t="shared" ref="F10:F49" si="2">IF(E10&gt;0,(D10*100/E10)-100," ")</f>
        <v>-100</v>
      </c>
      <c r="G10" s="167" t="e">
        <f t="shared" ref="G10:G47" si="3">I10/$I$51*100</f>
        <v>#DIV/0!</v>
      </c>
      <c r="H10" s="168">
        <f t="shared" ref="H10:H47" si="4">J10/$J$51*100</f>
        <v>0.78535136732769428</v>
      </c>
      <c r="I10" s="169"/>
      <c r="J10" s="170">
        <v>1116</v>
      </c>
      <c r="K10" s="171">
        <f t="shared" ref="K10:K49" si="5">IF(J10&gt;0,(I10*100/J10)-100," ")</f>
        <v>-100</v>
      </c>
    </row>
    <row r="11" spans="1:11" ht="15" customHeight="1" x14ac:dyDescent="0.35">
      <c r="A11" s="29" t="s">
        <v>56</v>
      </c>
      <c r="B11" s="19" t="e">
        <f t="shared" si="0"/>
        <v>#DIV/0!</v>
      </c>
      <c r="C11" s="20">
        <f t="shared" si="1"/>
        <v>2.4600246002460021E-2</v>
      </c>
      <c r="D11" s="26">
        <f>I11-Juli!I11</f>
        <v>0</v>
      </c>
      <c r="E11" s="27">
        <f>J11-Juli!J11</f>
        <v>4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4.011203220222094E-2</v>
      </c>
      <c r="I11" s="25"/>
      <c r="J11" s="28">
        <v>57</v>
      </c>
      <c r="K11" s="24">
        <f t="shared" si="5"/>
        <v>-100</v>
      </c>
    </row>
    <row r="12" spans="1:11" ht="15" customHeight="1" x14ac:dyDescent="0.35">
      <c r="A12" s="169" t="s">
        <v>6</v>
      </c>
      <c r="B12" s="173" t="e">
        <f t="shared" si="0"/>
        <v>#DIV/0!</v>
      </c>
      <c r="C12" s="163">
        <f t="shared" si="1"/>
        <v>5.5350553505535055E-2</v>
      </c>
      <c r="D12" s="164">
        <f>I12-Juli!I12</f>
        <v>0</v>
      </c>
      <c r="E12" s="165">
        <f>J12-Juli!J12</f>
        <v>9</v>
      </c>
      <c r="F12" s="166">
        <f t="shared" si="2"/>
        <v>-100</v>
      </c>
      <c r="G12" s="167" t="e">
        <f t="shared" si="3"/>
        <v>#DIV/0!</v>
      </c>
      <c r="H12" s="168">
        <f t="shared" si="4"/>
        <v>4.7852950697386383E-2</v>
      </c>
      <c r="I12" s="169"/>
      <c r="J12" s="170">
        <v>68</v>
      </c>
      <c r="K12" s="171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#DIV/0!</v>
      </c>
      <c r="C13" s="20">
        <f t="shared" si="1"/>
        <v>6.6851168511685115</v>
      </c>
      <c r="D13" s="26">
        <f>I13-Juli!I13</f>
        <v>0</v>
      </c>
      <c r="E13" s="27">
        <f>J13-Juli!J13</f>
        <v>1087</v>
      </c>
      <c r="F13" s="21">
        <f t="shared" si="2"/>
        <v>-100</v>
      </c>
      <c r="G13" s="22" t="e">
        <f t="shared" si="3"/>
        <v>#DIV/0!</v>
      </c>
      <c r="H13" s="23">
        <f t="shared" si="4"/>
        <v>5.9816188371732988</v>
      </c>
      <c r="I13" s="25"/>
      <c r="J13" s="28">
        <v>8500</v>
      </c>
      <c r="K13" s="24">
        <f t="shared" si="5"/>
        <v>-100</v>
      </c>
    </row>
    <row r="14" spans="1:11" ht="15" customHeight="1" x14ac:dyDescent="0.35">
      <c r="A14" s="172" t="s">
        <v>8</v>
      </c>
      <c r="B14" s="173" t="e">
        <f t="shared" si="0"/>
        <v>#DIV/0!</v>
      </c>
      <c r="C14" s="163">
        <f t="shared" si="1"/>
        <v>8.5178351783517829</v>
      </c>
      <c r="D14" s="164">
        <f>I14-Juli!I14</f>
        <v>0</v>
      </c>
      <c r="E14" s="165">
        <f>J14-Juli!J14</f>
        <v>1385</v>
      </c>
      <c r="F14" s="166">
        <f t="shared" si="2"/>
        <v>-100</v>
      </c>
      <c r="G14" s="167" t="e">
        <f t="shared" si="3"/>
        <v>#DIV/0!</v>
      </c>
      <c r="H14" s="168">
        <f t="shared" si="4"/>
        <v>9.030837004405285</v>
      </c>
      <c r="I14" s="169"/>
      <c r="J14" s="170">
        <v>12833</v>
      </c>
      <c r="K14" s="171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#DIV/0!</v>
      </c>
      <c r="C15" s="20">
        <f t="shared" si="1"/>
        <v>2.4600246002460021E-2</v>
      </c>
      <c r="D15" s="26">
        <f>I15-Juli!I15</f>
        <v>0</v>
      </c>
      <c r="E15" s="27">
        <f>J15-Juli!J15</f>
        <v>4</v>
      </c>
      <c r="F15" s="21">
        <f t="shared" si="2"/>
        <v>-100</v>
      </c>
      <c r="G15" s="22" t="e">
        <f t="shared" si="3"/>
        <v>#DIV/0!</v>
      </c>
      <c r="H15" s="23">
        <f t="shared" si="4"/>
        <v>2.04078760327089E-2</v>
      </c>
      <c r="I15" s="25"/>
      <c r="J15" s="28">
        <v>29</v>
      </c>
      <c r="K15" s="24">
        <f t="shared" si="5"/>
        <v>-100</v>
      </c>
    </row>
    <row r="16" spans="1:11" ht="15" customHeight="1" x14ac:dyDescent="0.35">
      <c r="A16" s="169" t="s">
        <v>11</v>
      </c>
      <c r="B16" s="173" t="e">
        <f t="shared" si="0"/>
        <v>#DIV/0!</v>
      </c>
      <c r="C16" s="163">
        <f t="shared" si="1"/>
        <v>2.5584255842558425</v>
      </c>
      <c r="D16" s="164">
        <f>I16-Juli!I16</f>
        <v>0</v>
      </c>
      <c r="E16" s="165">
        <f>J16-Juli!J16</f>
        <v>416</v>
      </c>
      <c r="F16" s="166">
        <f t="shared" si="2"/>
        <v>-100</v>
      </c>
      <c r="G16" s="167" t="e">
        <f t="shared" si="3"/>
        <v>#DIV/0!</v>
      </c>
      <c r="H16" s="168">
        <f t="shared" si="4"/>
        <v>1.5798510928769476</v>
      </c>
      <c r="I16" s="169"/>
      <c r="J16" s="170">
        <v>2245</v>
      </c>
      <c r="K16" s="171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2.6998769987699878</v>
      </c>
      <c r="D17" s="26">
        <f>I17-Juli!I17</f>
        <v>0</v>
      </c>
      <c r="E17" s="27">
        <f>J17-Juli!J17</f>
        <v>439</v>
      </c>
      <c r="F17" s="21">
        <f t="shared" si="2"/>
        <v>-100</v>
      </c>
      <c r="G17" s="22" t="e">
        <f t="shared" si="3"/>
        <v>#DIV/0!</v>
      </c>
      <c r="H17" s="23">
        <f t="shared" si="4"/>
        <v>2.6558387637049443</v>
      </c>
      <c r="I17" s="25"/>
      <c r="J17" s="28">
        <v>3774</v>
      </c>
      <c r="K17" s="24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#DIV/0!</v>
      </c>
      <c r="C18" s="163">
        <f t="shared" si="1"/>
        <v>0.38745387453874541</v>
      </c>
      <c r="D18" s="164">
        <f>I18-Juli!I18</f>
        <v>0</v>
      </c>
      <c r="E18" s="165">
        <f>J18-Juli!J18</f>
        <v>63</v>
      </c>
      <c r="F18" s="166">
        <f t="shared" ref="F18" si="7">IF(E18&gt;0,(D18*100/E18)-100," ")</f>
        <v>-100</v>
      </c>
      <c r="G18" s="167" t="e">
        <f t="shared" si="3"/>
        <v>#DIV/0!</v>
      </c>
      <c r="H18" s="168">
        <f t="shared" si="4"/>
        <v>0.27093214733079057</v>
      </c>
      <c r="I18" s="169"/>
      <c r="J18" s="170">
        <v>385</v>
      </c>
      <c r="K18" s="171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2.5399753997539976</v>
      </c>
      <c r="D19" s="26">
        <f>I19-Juli!I19</f>
        <v>0</v>
      </c>
      <c r="E19" s="27">
        <f>J19-Juli!J19</f>
        <v>413</v>
      </c>
      <c r="F19" s="21">
        <f t="shared" si="2"/>
        <v>-100</v>
      </c>
      <c r="G19" s="22" t="e">
        <f t="shared" si="3"/>
        <v>#DIV/0!</v>
      </c>
      <c r="H19" s="23">
        <f t="shared" si="4"/>
        <v>2.7050991541287246</v>
      </c>
      <c r="I19" s="25"/>
      <c r="J19" s="28">
        <v>3844</v>
      </c>
      <c r="K19" s="24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#DIV/0!</v>
      </c>
      <c r="C20" s="163">
        <f t="shared" si="1"/>
        <v>5.0492004920049203</v>
      </c>
      <c r="D20" s="164">
        <f>I20-Juli!I20</f>
        <v>0</v>
      </c>
      <c r="E20" s="165">
        <f>J20-Juli!J20</f>
        <v>821</v>
      </c>
      <c r="F20" s="166">
        <f t="shared" si="2"/>
        <v>-100</v>
      </c>
      <c r="G20" s="167" t="e">
        <f t="shared" si="3"/>
        <v>#DIV/0!</v>
      </c>
      <c r="H20" s="168">
        <f t="shared" si="4"/>
        <v>4.1815034271157341</v>
      </c>
      <c r="I20" s="169"/>
      <c r="J20" s="170">
        <v>5942</v>
      </c>
      <c r="K20" s="171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1.3714637146371464</v>
      </c>
      <c r="D21" s="26">
        <f>I21-Juli!I21</f>
        <v>0</v>
      </c>
      <c r="E21" s="27">
        <f>J21-Juli!J21</f>
        <v>223</v>
      </c>
      <c r="F21" s="21">
        <f t="shared" si="2"/>
        <v>-100</v>
      </c>
      <c r="G21" s="22" t="e">
        <f t="shared" si="3"/>
        <v>#DIV/0!</v>
      </c>
      <c r="H21" s="23">
        <f t="shared" si="4"/>
        <v>0.65586691249947227</v>
      </c>
      <c r="I21" s="25"/>
      <c r="J21" s="28">
        <v>932</v>
      </c>
      <c r="K21" s="24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#DIV/0!</v>
      </c>
      <c r="C22" s="163">
        <f t="shared" si="1"/>
        <v>2.9520295202952029</v>
      </c>
      <c r="D22" s="164">
        <f>I22-Juli!I22</f>
        <v>0</v>
      </c>
      <c r="E22" s="165">
        <f>J22-Juli!J22</f>
        <v>480</v>
      </c>
      <c r="F22" s="166">
        <f t="shared" si="2"/>
        <v>-100</v>
      </c>
      <c r="G22" s="167" t="e">
        <f t="shared" si="3"/>
        <v>#DIV/0!</v>
      </c>
      <c r="H22" s="168">
        <f t="shared" si="4"/>
        <v>2.6502090047993696</v>
      </c>
      <c r="I22" s="169"/>
      <c r="J22" s="170">
        <v>3766</v>
      </c>
      <c r="K22" s="171">
        <f t="shared" si="5"/>
        <v>-100</v>
      </c>
    </row>
    <row r="23" spans="1:11" ht="15" customHeight="1" x14ac:dyDescent="0.35">
      <c r="A23" s="30" t="s">
        <v>48</v>
      </c>
      <c r="B23" s="19" t="e">
        <f t="shared" si="0"/>
        <v>#DIV/0!</v>
      </c>
      <c r="C23" s="20">
        <f t="shared" si="1"/>
        <v>0.31365313653136534</v>
      </c>
      <c r="D23" s="26">
        <f>I23-Juli!I23</f>
        <v>0</v>
      </c>
      <c r="E23" s="27">
        <f>J23-Juli!J23</f>
        <v>51</v>
      </c>
      <c r="F23" s="21">
        <f t="shared" si="2"/>
        <v>-100</v>
      </c>
      <c r="G23" s="22" t="e">
        <f t="shared" si="3"/>
        <v>#DIV/0!</v>
      </c>
      <c r="H23" s="23">
        <f t="shared" si="4"/>
        <v>0.39197196380065019</v>
      </c>
      <c r="I23" s="25"/>
      <c r="J23" s="28">
        <v>557</v>
      </c>
      <c r="K23" s="24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#DIV/0!</v>
      </c>
      <c r="C24" s="163">
        <f t="shared" si="1"/>
        <v>1.5867158671586716</v>
      </c>
      <c r="D24" s="164">
        <f>I24-Juli!I24</f>
        <v>0</v>
      </c>
      <c r="E24" s="165">
        <f>J24-Juli!J24</f>
        <v>258</v>
      </c>
      <c r="F24" s="166">
        <f t="shared" si="2"/>
        <v>-100</v>
      </c>
      <c r="G24" s="167" t="e">
        <f t="shared" si="3"/>
        <v>#DIV/0!</v>
      </c>
      <c r="H24" s="168">
        <f t="shared" si="4"/>
        <v>1.4742931133974186</v>
      </c>
      <c r="I24" s="169"/>
      <c r="J24" s="170">
        <v>2095</v>
      </c>
      <c r="K24" s="171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1.6543665436654369</v>
      </c>
      <c r="D25" s="26">
        <f>I25-Juli!I25</f>
        <v>0</v>
      </c>
      <c r="E25" s="27">
        <f>J25-Juli!J25</f>
        <v>269</v>
      </c>
      <c r="F25" s="21">
        <f t="shared" si="2"/>
        <v>-100</v>
      </c>
      <c r="G25" s="22" t="e">
        <f t="shared" si="3"/>
        <v>#DIV/0!</v>
      </c>
      <c r="H25" s="23">
        <f t="shared" si="4"/>
        <v>1.4651447551758596</v>
      </c>
      <c r="I25" s="25"/>
      <c r="J25" s="28">
        <v>2082</v>
      </c>
      <c r="K25" s="24">
        <f t="shared" si="5"/>
        <v>-100</v>
      </c>
    </row>
    <row r="26" spans="1:11" ht="15" customHeight="1" x14ac:dyDescent="0.35">
      <c r="A26" s="172" t="s">
        <v>60</v>
      </c>
      <c r="B26" s="173" t="e">
        <f t="shared" si="0"/>
        <v>#DIV/0!</v>
      </c>
      <c r="C26" s="163">
        <f t="shared" si="1"/>
        <v>0.85485854858548593</v>
      </c>
      <c r="D26" s="164">
        <f>I26-Juli!I26</f>
        <v>0</v>
      </c>
      <c r="E26" s="165">
        <f>J26-Juli!J26</f>
        <v>139</v>
      </c>
      <c r="F26" s="166">
        <f t="shared" si="2"/>
        <v>-100</v>
      </c>
      <c r="G26" s="167" t="e">
        <f t="shared" si="3"/>
        <v>#DIV/0!</v>
      </c>
      <c r="H26" s="168">
        <f t="shared" si="4"/>
        <v>1.0189863619090511</v>
      </c>
      <c r="I26" s="169"/>
      <c r="J26" s="170">
        <v>1448</v>
      </c>
      <c r="K26" s="171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0.24600246002460024</v>
      </c>
      <c r="D27" s="26">
        <f>I27-Juli!I27</f>
        <v>0</v>
      </c>
      <c r="E27" s="27">
        <f>J27-Juli!J27</f>
        <v>40</v>
      </c>
      <c r="F27" s="21">
        <f t="shared" si="2"/>
        <v>-100</v>
      </c>
      <c r="G27" s="22" t="e">
        <f t="shared" si="3"/>
        <v>#DIV/0!</v>
      </c>
      <c r="H27" s="23">
        <f t="shared" si="4"/>
        <v>0.27374702678357798</v>
      </c>
      <c r="I27" s="25"/>
      <c r="J27" s="28">
        <v>389</v>
      </c>
      <c r="K27" s="24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#DIV/0!</v>
      </c>
      <c r="C28" s="163">
        <f t="shared" si="1"/>
        <v>4.3050430504305043E-2</v>
      </c>
      <c r="D28" s="164">
        <f>I28-Juli!I28</f>
        <v>0</v>
      </c>
      <c r="E28" s="165">
        <f>J28-Juli!J28</f>
        <v>7</v>
      </c>
      <c r="F28" s="166">
        <f t="shared" si="2"/>
        <v>-100</v>
      </c>
      <c r="G28" s="167" t="e">
        <f t="shared" si="3"/>
        <v>#DIV/0!</v>
      </c>
      <c r="H28" s="168">
        <f t="shared" si="4"/>
        <v>9.5002181531575913E-2</v>
      </c>
      <c r="I28" s="169"/>
      <c r="J28" s="170">
        <v>135</v>
      </c>
      <c r="K28" s="171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2.177121771217712</v>
      </c>
      <c r="D29" s="26">
        <f>I29-Juli!I29</f>
        <v>0</v>
      </c>
      <c r="E29" s="27">
        <f>J29-Juli!J29</f>
        <v>354</v>
      </c>
      <c r="F29" s="21">
        <f t="shared" si="2"/>
        <v>-100</v>
      </c>
      <c r="G29" s="22" t="e">
        <f t="shared" si="3"/>
        <v>#DIV/0!</v>
      </c>
      <c r="H29" s="23">
        <f t="shared" si="4"/>
        <v>1.9443779820129201</v>
      </c>
      <c r="I29" s="25"/>
      <c r="J29" s="28">
        <v>2763</v>
      </c>
      <c r="K29" s="24">
        <f t="shared" si="5"/>
        <v>-100</v>
      </c>
    </row>
    <row r="30" spans="1:11" ht="15" customHeight="1" x14ac:dyDescent="0.35">
      <c r="A30" s="172" t="s">
        <v>104</v>
      </c>
      <c r="B30" s="173" t="e">
        <f t="shared" si="0"/>
        <v>#DIV/0!</v>
      </c>
      <c r="C30" s="163">
        <f t="shared" si="1"/>
        <v>10.473554735547355</v>
      </c>
      <c r="D30" s="164">
        <f>I30-Juli!I30</f>
        <v>0</v>
      </c>
      <c r="E30" s="165">
        <f>J30-Juli!J30</f>
        <v>1703</v>
      </c>
      <c r="F30" s="166">
        <f t="shared" si="2"/>
        <v>-100</v>
      </c>
      <c r="G30" s="167" t="e">
        <f t="shared" si="3"/>
        <v>#DIV/0!</v>
      </c>
      <c r="H30" s="168">
        <f t="shared" si="4"/>
        <v>9.8253367299545395</v>
      </c>
      <c r="I30" s="169"/>
      <c r="J30" s="170">
        <v>13962</v>
      </c>
      <c r="K30" s="171">
        <f t="shared" si="5"/>
        <v>-100</v>
      </c>
    </row>
    <row r="31" spans="1:11" ht="15" customHeight="1" x14ac:dyDescent="0.35">
      <c r="A31" s="30" t="s">
        <v>59</v>
      </c>
      <c r="B31" s="19" t="e">
        <f t="shared" si="0"/>
        <v>#DIV/0!</v>
      </c>
      <c r="C31" s="20">
        <f t="shared" si="1"/>
        <v>1.838868388683887</v>
      </c>
      <c r="D31" s="26">
        <f>I31-Juli!I31</f>
        <v>0</v>
      </c>
      <c r="E31" s="27">
        <f>J31-Juli!J31</f>
        <v>299</v>
      </c>
      <c r="F31" s="21">
        <f t="shared" si="2"/>
        <v>-100</v>
      </c>
      <c r="G31" s="22" t="e">
        <f t="shared" si="3"/>
        <v>#DIV/0!</v>
      </c>
      <c r="H31" s="23">
        <f t="shared" si="4"/>
        <v>2.1252339868545129</v>
      </c>
      <c r="I31" s="25"/>
      <c r="J31" s="28">
        <v>3020</v>
      </c>
      <c r="K31" s="24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#DIV/0!</v>
      </c>
      <c r="C32" s="163">
        <f t="shared" si="1"/>
        <v>1.4452644526445264</v>
      </c>
      <c r="D32" s="164">
        <f>I32-Juli!I32</f>
        <v>0</v>
      </c>
      <c r="E32" s="165">
        <f>J32-Juli!J32</f>
        <v>235</v>
      </c>
      <c r="F32" s="166">
        <f t="shared" si="2"/>
        <v>-100</v>
      </c>
      <c r="G32" s="167" t="e">
        <f t="shared" si="3"/>
        <v>#DIV/0!</v>
      </c>
      <c r="H32" s="168">
        <f t="shared" si="4"/>
        <v>1.6917425511252482</v>
      </c>
      <c r="I32" s="169"/>
      <c r="J32" s="170">
        <v>2404</v>
      </c>
      <c r="K32" s="171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1.4145141451414514</v>
      </c>
      <c r="D33" s="26">
        <f>I33-Juli!I33</f>
        <v>0</v>
      </c>
      <c r="E33" s="27">
        <f>J33-Juli!J33</f>
        <v>230</v>
      </c>
      <c r="F33" s="21">
        <f t="shared" si="2"/>
        <v>-100</v>
      </c>
      <c r="G33" s="22" t="e">
        <f t="shared" si="3"/>
        <v>#DIV/0!</v>
      </c>
      <c r="H33" s="23">
        <f t="shared" si="4"/>
        <v>1.2026572462034313</v>
      </c>
      <c r="I33" s="25"/>
      <c r="J33" s="28">
        <v>1709</v>
      </c>
      <c r="K33" s="24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#DIV/0!</v>
      </c>
      <c r="C34" s="163">
        <f t="shared" si="1"/>
        <v>1.838868388683887</v>
      </c>
      <c r="D34" s="164">
        <f>I34-Juli!I34</f>
        <v>0</v>
      </c>
      <c r="E34" s="165">
        <f>J34-Juli!J34</f>
        <v>299</v>
      </c>
      <c r="F34" s="166">
        <f t="shared" si="2"/>
        <v>-100</v>
      </c>
      <c r="G34" s="167" t="e">
        <f t="shared" si="3"/>
        <v>#DIV/0!</v>
      </c>
      <c r="H34" s="168">
        <f t="shared" si="4"/>
        <v>2.0724549971147486</v>
      </c>
      <c r="I34" s="169"/>
      <c r="J34" s="170">
        <v>2945</v>
      </c>
      <c r="K34" s="171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4.1143911439114387</v>
      </c>
      <c r="D35" s="26">
        <f>I35-Juli!I35</f>
        <v>0</v>
      </c>
      <c r="E35" s="27">
        <f>J35-Juli!J35</f>
        <v>669</v>
      </c>
      <c r="F35" s="21">
        <f t="shared" si="2"/>
        <v>-100</v>
      </c>
      <c r="G35" s="22" t="e">
        <f t="shared" si="3"/>
        <v>#DIV/0!</v>
      </c>
      <c r="H35" s="23">
        <f t="shared" si="4"/>
        <v>2.8219166514194027</v>
      </c>
      <c r="I35" s="25"/>
      <c r="J35" s="28">
        <v>4010</v>
      </c>
      <c r="K35" s="24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#DIV/0!</v>
      </c>
      <c r="C36" s="163">
        <f t="shared" si="1"/>
        <v>1.4514145141451413</v>
      </c>
      <c r="D36" s="164">
        <f>I36-Juli!I36</f>
        <v>0</v>
      </c>
      <c r="E36" s="165">
        <f>J36-Juli!J36</f>
        <v>236</v>
      </c>
      <c r="F36" s="166">
        <f t="shared" si="2"/>
        <v>-100</v>
      </c>
      <c r="G36" s="167" t="e">
        <f t="shared" si="3"/>
        <v>#DIV/0!</v>
      </c>
      <c r="H36" s="168">
        <f t="shared" si="4"/>
        <v>1.7248173846955004</v>
      </c>
      <c r="I36" s="169"/>
      <c r="J36" s="170">
        <v>2451</v>
      </c>
      <c r="K36" s="171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5.6519065190651903</v>
      </c>
      <c r="D37" s="26">
        <f>I37-Juli!I37</f>
        <v>0</v>
      </c>
      <c r="E37" s="27">
        <f>J37-Juli!J37</f>
        <v>919</v>
      </c>
      <c r="F37" s="21">
        <f t="shared" si="2"/>
        <v>-100</v>
      </c>
      <c r="G37" s="22" t="e">
        <f t="shared" si="3"/>
        <v>#DIV/0!</v>
      </c>
      <c r="H37" s="23">
        <f t="shared" si="4"/>
        <v>4.8781860916806234</v>
      </c>
      <c r="I37" s="25"/>
      <c r="J37" s="28">
        <v>6932</v>
      </c>
      <c r="K37" s="24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#DIV/0!</v>
      </c>
      <c r="C38" s="163">
        <f t="shared" si="1"/>
        <v>3.7761377613776141</v>
      </c>
      <c r="D38" s="164">
        <f>I38-Juli!I38</f>
        <v>0</v>
      </c>
      <c r="E38" s="165">
        <f>J38-Juli!J38</f>
        <v>614</v>
      </c>
      <c r="F38" s="166">
        <f t="shared" si="2"/>
        <v>-100</v>
      </c>
      <c r="G38" s="167" t="e">
        <f t="shared" si="3"/>
        <v>#DIV/0!</v>
      </c>
      <c r="H38" s="168">
        <f t="shared" si="4"/>
        <v>4.8387777793415996</v>
      </c>
      <c r="I38" s="169"/>
      <c r="J38" s="170">
        <v>6876</v>
      </c>
      <c r="K38" s="171">
        <f t="shared" si="5"/>
        <v>-100</v>
      </c>
    </row>
    <row r="39" spans="1:11" ht="15" customHeight="1" x14ac:dyDescent="0.35">
      <c r="A39" s="30" t="s">
        <v>58</v>
      </c>
      <c r="B39" s="19" t="e">
        <f t="shared" si="0"/>
        <v>#DIV/0!</v>
      </c>
      <c r="C39" s="20">
        <f t="shared" si="1"/>
        <v>7.2263222632226327</v>
      </c>
      <c r="D39" s="26">
        <f>I39-Juli!I39</f>
        <v>0</v>
      </c>
      <c r="E39" s="27">
        <f>J39-Juli!J39</f>
        <v>1175</v>
      </c>
      <c r="F39" s="21">
        <f t="shared" si="2"/>
        <v>-100</v>
      </c>
      <c r="G39" s="22" t="e">
        <f t="shared" si="3"/>
        <v>#DIV/0!</v>
      </c>
      <c r="H39" s="23">
        <f t="shared" si="4"/>
        <v>8.1540020548619996</v>
      </c>
      <c r="I39" s="25"/>
      <c r="J39" s="28">
        <v>11587</v>
      </c>
      <c r="K39" s="24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#DIV/0!</v>
      </c>
      <c r="C40" s="163">
        <f t="shared" si="1"/>
        <v>0.22755227552275523</v>
      </c>
      <c r="D40" s="164">
        <f>I40-Juli!I40</f>
        <v>0</v>
      </c>
      <c r="E40" s="165">
        <f>J40-Juli!J40</f>
        <v>37</v>
      </c>
      <c r="F40" s="166">
        <f t="shared" si="2"/>
        <v>-100</v>
      </c>
      <c r="G40" s="167" t="e">
        <f t="shared" si="3"/>
        <v>#DIV/0!</v>
      </c>
      <c r="H40" s="168">
        <f t="shared" si="4"/>
        <v>0.19493040210552984</v>
      </c>
      <c r="I40" s="169"/>
      <c r="J40" s="170">
        <v>277</v>
      </c>
      <c r="K40" s="171">
        <f t="shared" si="5"/>
        <v>-100</v>
      </c>
    </row>
    <row r="41" spans="1:11" ht="15" customHeight="1" x14ac:dyDescent="0.35">
      <c r="A41" s="30" t="s">
        <v>61</v>
      </c>
      <c r="B41" s="19" t="e">
        <f t="shared" si="0"/>
        <v>#DIV/0!</v>
      </c>
      <c r="C41" s="20">
        <f t="shared" si="1"/>
        <v>1.8450184501845018E-2</v>
      </c>
      <c r="D41" s="26">
        <f>I41-Juli!I41</f>
        <v>0</v>
      </c>
      <c r="E41" s="27">
        <f>J41-Juli!J41</f>
        <v>3</v>
      </c>
      <c r="F41" s="21">
        <f t="shared" si="2"/>
        <v>-100</v>
      </c>
      <c r="G41" s="22" t="e">
        <f t="shared" si="3"/>
        <v>#DIV/0!</v>
      </c>
      <c r="H41" s="23">
        <f t="shared" si="4"/>
        <v>7.0371986319685857E-3</v>
      </c>
      <c r="I41" s="25"/>
      <c r="J41" s="28">
        <v>10</v>
      </c>
      <c r="K41" s="24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#DIV/0!</v>
      </c>
      <c r="C42" s="163">
        <f t="shared" si="1"/>
        <v>0.53505535055350562</v>
      </c>
      <c r="D42" s="164">
        <f>I42-Juli!I42</f>
        <v>0</v>
      </c>
      <c r="E42" s="165">
        <f>J42-Juli!J42</f>
        <v>87</v>
      </c>
      <c r="F42" s="166">
        <f t="shared" si="2"/>
        <v>-100</v>
      </c>
      <c r="G42" s="167" t="e">
        <f t="shared" si="3"/>
        <v>#DIV/0!</v>
      </c>
      <c r="H42" s="168">
        <f t="shared" si="4"/>
        <v>0.68331198716414976</v>
      </c>
      <c r="I42" s="169"/>
      <c r="J42" s="170">
        <v>971</v>
      </c>
      <c r="K42" s="171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1.1746617466174663</v>
      </c>
      <c r="D43" s="26">
        <f>I43-Juli!I43</f>
        <v>0</v>
      </c>
      <c r="E43" s="27">
        <f>J43-Juli!J43</f>
        <v>191</v>
      </c>
      <c r="F43" s="21">
        <f t="shared" si="2"/>
        <v>-100</v>
      </c>
      <c r="G43" s="22" t="e">
        <f t="shared" si="3"/>
        <v>#DIV/0!</v>
      </c>
      <c r="H43" s="23">
        <f t="shared" si="4"/>
        <v>1.6431858805646646</v>
      </c>
      <c r="I43" s="25"/>
      <c r="J43" s="28">
        <v>2335</v>
      </c>
      <c r="K43" s="24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#DIV/0!</v>
      </c>
      <c r="C44" s="163">
        <f t="shared" si="1"/>
        <v>3.6039360393603932</v>
      </c>
      <c r="D44" s="164">
        <f>I44-Juli!I44</f>
        <v>0</v>
      </c>
      <c r="E44" s="165">
        <f>J44-Juli!J44</f>
        <v>586</v>
      </c>
      <c r="F44" s="166">
        <f t="shared" ref="F44:F47" si="9">IF(E44&gt;0,(D44*100/E44)-100," ")</f>
        <v>-100</v>
      </c>
      <c r="G44" s="167" t="e">
        <f t="shared" si="3"/>
        <v>#DIV/0!</v>
      </c>
      <c r="H44" s="168">
        <f t="shared" si="4"/>
        <v>1.8064488888263359</v>
      </c>
      <c r="I44" s="169"/>
      <c r="J44" s="170">
        <v>2567</v>
      </c>
      <c r="K44" s="171">
        <f t="shared" ref="K44:K47" si="10">IF(J44&gt;0,(I44*100/J44)-100," ")</f>
        <v>-100</v>
      </c>
    </row>
    <row r="45" spans="1:11" ht="15" customHeight="1" x14ac:dyDescent="0.35">
      <c r="A45" s="30" t="s">
        <v>205</v>
      </c>
      <c r="B45" s="19" t="e">
        <f t="shared" si="0"/>
        <v>#DIV/0!</v>
      </c>
      <c r="C45" s="20">
        <f t="shared" si="1"/>
        <v>4.2742927429274289</v>
      </c>
      <c r="D45" s="26">
        <f>I45-Juli!I45</f>
        <v>0</v>
      </c>
      <c r="E45" s="27">
        <f>J45-Juli!J45</f>
        <v>695</v>
      </c>
      <c r="F45" s="21">
        <f t="shared" si="9"/>
        <v>-100</v>
      </c>
      <c r="G45" s="22" t="e">
        <f t="shared" si="3"/>
        <v>#DIV/0!</v>
      </c>
      <c r="H45" s="23">
        <f t="shared" si="4"/>
        <v>3.9478684325343765</v>
      </c>
      <c r="I45" s="25"/>
      <c r="J45" s="28">
        <v>5610</v>
      </c>
      <c r="K45" s="24">
        <f t="shared" si="10"/>
        <v>-100</v>
      </c>
    </row>
    <row r="46" spans="1:11" ht="15" customHeight="1" x14ac:dyDescent="0.35">
      <c r="A46" s="172" t="s">
        <v>206</v>
      </c>
      <c r="B46" s="173" t="e">
        <f t="shared" si="0"/>
        <v>#DIV/0!</v>
      </c>
      <c r="C46" s="163">
        <f t="shared" si="1"/>
        <v>6.7097170971709712</v>
      </c>
      <c r="D46" s="164">
        <f>I46-Juli!I46</f>
        <v>0</v>
      </c>
      <c r="E46" s="165">
        <f>J46-Juli!J46</f>
        <v>1091</v>
      </c>
      <c r="F46" s="166">
        <f t="shared" si="9"/>
        <v>-100</v>
      </c>
      <c r="G46" s="167" t="e">
        <f t="shared" si="3"/>
        <v>#DIV/0!</v>
      </c>
      <c r="H46" s="168">
        <f t="shared" si="4"/>
        <v>10.883027684339417</v>
      </c>
      <c r="I46" s="169"/>
      <c r="J46" s="170">
        <v>15465</v>
      </c>
      <c r="K46" s="171">
        <f t="shared" si="10"/>
        <v>-100</v>
      </c>
    </row>
    <row r="47" spans="1:11" ht="15" customHeight="1" x14ac:dyDescent="0.35">
      <c r="A47" s="30" t="s">
        <v>207</v>
      </c>
      <c r="B47" s="19" t="e">
        <f t="shared" si="0"/>
        <v>#DIV/0!</v>
      </c>
      <c r="C47" s="20">
        <f t="shared" si="1"/>
        <v>3.0012300123001228</v>
      </c>
      <c r="D47" s="26">
        <f>I47-Juli!I47</f>
        <v>0</v>
      </c>
      <c r="E47" s="27">
        <f>J47-Juli!J47</f>
        <v>488</v>
      </c>
      <c r="F47" s="21">
        <f t="shared" si="9"/>
        <v>-100</v>
      </c>
      <c r="G47" s="22" t="e">
        <f t="shared" si="3"/>
        <v>#DIV/0!</v>
      </c>
      <c r="H47" s="23">
        <f t="shared" si="4"/>
        <v>3.5397109118801984</v>
      </c>
      <c r="I47" s="25"/>
      <c r="J47" s="28">
        <v>5030</v>
      </c>
      <c r="K47" s="24">
        <f t="shared" si="10"/>
        <v>-100</v>
      </c>
    </row>
    <row r="48" spans="1:11" ht="3" customHeight="1" x14ac:dyDescent="0.35">
      <c r="A48" s="340"/>
      <c r="B48" s="341"/>
      <c r="C48" s="31"/>
      <c r="D48" s="342"/>
      <c r="E48" s="343"/>
      <c r="F48" s="344"/>
      <c r="G48" s="32"/>
      <c r="H48" s="31"/>
      <c r="I48" s="340"/>
      <c r="J48" s="345"/>
      <c r="K48" s="157"/>
    </row>
    <row r="49" spans="1:15" ht="15" customHeight="1" x14ac:dyDescent="0.35">
      <c r="A49" s="172" t="s">
        <v>32</v>
      </c>
      <c r="B49" s="173" t="e">
        <f>D49/$D$51*100</f>
        <v>#DIV/0!</v>
      </c>
      <c r="C49" s="163">
        <f>E49/$E$51*100</f>
        <v>0.68880688806888068</v>
      </c>
      <c r="D49" s="164">
        <f>I49-Juli!I49</f>
        <v>0</v>
      </c>
      <c r="E49" s="165">
        <f>J49-Juli!J49</f>
        <v>112</v>
      </c>
      <c r="F49" s="166">
        <f t="shared" si="2"/>
        <v>-100</v>
      </c>
      <c r="G49" s="167" t="e">
        <f>I49/$I$51*100</f>
        <v>#DIV/0!</v>
      </c>
      <c r="H49" s="168">
        <f>J49/$J$51*100</f>
        <v>0.69034918579611826</v>
      </c>
      <c r="I49" s="169">
        <f>I90</f>
        <v>0</v>
      </c>
      <c r="J49" s="170">
        <f>J90</f>
        <v>981</v>
      </c>
      <c r="K49" s="171">
        <f t="shared" si="5"/>
        <v>-100</v>
      </c>
    </row>
    <row r="50" spans="1:15" s="33" customFormat="1" ht="3" customHeight="1" x14ac:dyDescent="0.35">
      <c r="A50" s="330"/>
      <c r="B50" s="331"/>
      <c r="C50" s="332"/>
      <c r="D50" s="333"/>
      <c r="E50" s="334"/>
      <c r="F50" s="335"/>
      <c r="G50" s="336"/>
      <c r="H50" s="332"/>
      <c r="I50" s="337"/>
      <c r="J50" s="338"/>
      <c r="K50" s="339"/>
    </row>
    <row r="51" spans="1:15" s="315" customFormat="1" ht="20.149999999999999" customHeight="1" x14ac:dyDescent="0.3">
      <c r="A51" s="371" t="s">
        <v>33</v>
      </c>
      <c r="B51" s="372" t="e">
        <f>SUM(B10:B49)</f>
        <v>#DIV/0!</v>
      </c>
      <c r="C51" s="373">
        <f>SUM(C10:C49)</f>
        <v>99.999999999999986</v>
      </c>
      <c r="D51" s="374">
        <f>SUM(D10:D50)</f>
        <v>0</v>
      </c>
      <c r="E51" s="375">
        <f>SUM(E10:E50)</f>
        <v>16260</v>
      </c>
      <c r="F51" s="376">
        <f>100/E51*D51-100</f>
        <v>-100</v>
      </c>
      <c r="G51" s="377" t="e">
        <f>SUM(G10:G49)</f>
        <v>#DIV/0!</v>
      </c>
      <c r="H51" s="373">
        <f>SUM(H10:H49)</f>
        <v>99.999999999999957</v>
      </c>
      <c r="I51" s="378">
        <f>SUM(I10:I50)</f>
        <v>0</v>
      </c>
      <c r="J51" s="375">
        <f>SUM(J10:J50)</f>
        <v>142102</v>
      </c>
      <c r="K51" s="379">
        <f>100/J51*I51-100</f>
        <v>-100</v>
      </c>
    </row>
    <row r="52" spans="1:15" ht="3" customHeight="1" x14ac:dyDescent="0.3">
      <c r="A52" s="317"/>
      <c r="B52" s="317"/>
      <c r="C52" s="327"/>
      <c r="D52" s="320"/>
      <c r="E52" s="321"/>
      <c r="F52" s="322"/>
      <c r="G52" s="328"/>
      <c r="H52" s="328"/>
      <c r="I52" s="324"/>
      <c r="J52" s="321"/>
      <c r="K52" s="326"/>
      <c r="O52" s="33"/>
    </row>
    <row r="53" spans="1:15" ht="15" customHeight="1" x14ac:dyDescent="0.35">
      <c r="A53" s="276" t="s">
        <v>51</v>
      </c>
      <c r="B53" s="267" t="e">
        <f t="shared" ref="B53:B60" si="11">D53/$D$51*100</f>
        <v>#DIV/0!</v>
      </c>
      <c r="C53" s="277">
        <f t="shared" ref="C53:C60" si="12">E53/$E$51*100</f>
        <v>47.392373923739243</v>
      </c>
      <c r="D53" s="269">
        <f>I53-Juli!I53</f>
        <v>0</v>
      </c>
      <c r="E53" s="270">
        <f>J53-Juli!J53</f>
        <v>7706</v>
      </c>
      <c r="F53" s="271">
        <f t="shared" ref="F53:F59" si="13">100/E53*D53-100</f>
        <v>-100</v>
      </c>
      <c r="G53" s="278" t="e">
        <f t="shared" ref="G53:G60" si="14">I53/$I$51*100</f>
        <v>#DIV/0!</v>
      </c>
      <c r="H53" s="279">
        <f t="shared" ref="H53:H60" si="15">J53/$J$51*100</f>
        <v>50.299784661721858</v>
      </c>
      <c r="I53" s="273"/>
      <c r="J53" s="274">
        <v>71477</v>
      </c>
      <c r="K53" s="275">
        <f t="shared" ref="K53:K59" si="16">100/J53*I53-100</f>
        <v>-100</v>
      </c>
    </row>
    <row r="54" spans="1:15" ht="15" customHeight="1" x14ac:dyDescent="0.35">
      <c r="A54" s="401" t="s">
        <v>145</v>
      </c>
      <c r="B54" s="183" t="e">
        <f>D54/$D$51*100</f>
        <v>#DIV/0!</v>
      </c>
      <c r="C54" s="266">
        <f>E54/$E$51*100</f>
        <v>48.321033210332104</v>
      </c>
      <c r="D54" s="402">
        <f>I54-Juli!I54</f>
        <v>0</v>
      </c>
      <c r="E54" s="391">
        <f>J54-Juli!J54</f>
        <v>7857</v>
      </c>
      <c r="F54" s="187">
        <f>100/E54*D54-100</f>
        <v>-100</v>
      </c>
      <c r="G54" s="403" t="e">
        <f>I54/$I$51*100</f>
        <v>#DIV/0!</v>
      </c>
      <c r="H54" s="404">
        <f>J54/$J$51*100</f>
        <v>54.041463174339555</v>
      </c>
      <c r="I54" s="207"/>
      <c r="J54" s="392">
        <v>76794</v>
      </c>
      <c r="K54" s="190">
        <f>100/J54*I54-100</f>
        <v>-100</v>
      </c>
    </row>
    <row r="55" spans="1:15" ht="15" customHeight="1" x14ac:dyDescent="0.35">
      <c r="A55" s="254" t="s">
        <v>55</v>
      </c>
      <c r="B55" s="380" t="e">
        <f>D55/$D$51*100</f>
        <v>#DIV/0!</v>
      </c>
      <c r="C55" s="263">
        <f>E55/$E$51*100</f>
        <v>22.693726937269375</v>
      </c>
      <c r="D55" s="256">
        <f>I55-Juli!I55</f>
        <v>0</v>
      </c>
      <c r="E55" s="257">
        <f>J55-Juli!J55</f>
        <v>3690</v>
      </c>
      <c r="F55" s="258">
        <f>100/E55*D55-100</f>
        <v>-100</v>
      </c>
      <c r="G55" s="264" t="e">
        <f>I55/$I$51*100</f>
        <v>#DIV/0!</v>
      </c>
      <c r="H55" s="265">
        <f>J55/$J$51*100</f>
        <v>23.494391352690322</v>
      </c>
      <c r="I55" s="260"/>
      <c r="J55" s="261">
        <v>33386</v>
      </c>
      <c r="K55" s="262">
        <f>100/J55*I55-100</f>
        <v>-100</v>
      </c>
    </row>
    <row r="56" spans="1:15" ht="15" customHeight="1" x14ac:dyDescent="0.35">
      <c r="A56" s="30" t="s">
        <v>201</v>
      </c>
      <c r="B56" s="19" t="e">
        <f t="shared" si="11"/>
        <v>#DIV/0!</v>
      </c>
      <c r="C56" s="35">
        <f t="shared" si="12"/>
        <v>13.105781057810578</v>
      </c>
      <c r="D56" s="26">
        <f>I56-Juli!I56</f>
        <v>0</v>
      </c>
      <c r="E56" s="27">
        <f>J56-Juli!J56</f>
        <v>2131</v>
      </c>
      <c r="F56" s="21">
        <f t="shared" si="13"/>
        <v>-100</v>
      </c>
      <c r="G56" s="36" t="e">
        <f t="shared" si="14"/>
        <v>#DIV/0!</v>
      </c>
      <c r="H56" s="37">
        <f t="shared" si="15"/>
        <v>11.655712094129569</v>
      </c>
      <c r="I56" s="25"/>
      <c r="J56" s="174">
        <v>16563</v>
      </c>
      <c r="K56" s="24">
        <f t="shared" si="16"/>
        <v>-100</v>
      </c>
    </row>
    <row r="57" spans="1:15" ht="15" customHeight="1" x14ac:dyDescent="0.35">
      <c r="A57" s="194" t="s">
        <v>203</v>
      </c>
      <c r="B57" s="183" t="e">
        <f t="shared" ref="B57" si="17">D57/$D$51*100</f>
        <v>#DIV/0!</v>
      </c>
      <c r="C57" s="204">
        <f t="shared" ref="C57" si="18">E57/$E$51*100</f>
        <v>5.7687576875768762</v>
      </c>
      <c r="D57" s="185">
        <f>I57-Juli!I57</f>
        <v>0</v>
      </c>
      <c r="E57" s="186">
        <f>J57-Juli!J57</f>
        <v>938</v>
      </c>
      <c r="F57" s="187">
        <f t="shared" ref="F57" si="19">100/E57*D57-100</f>
        <v>-100</v>
      </c>
      <c r="G57" s="205" t="e">
        <f t="shared" ref="G57" si="20">I57/$I$51*100</f>
        <v>#DIV/0!</v>
      </c>
      <c r="H57" s="206">
        <f t="shared" ref="H57" si="21">J57/$J$51*100</f>
        <v>4.6213283416137703</v>
      </c>
      <c r="I57" s="182"/>
      <c r="J57" s="203">
        <v>6567</v>
      </c>
      <c r="K57" s="190">
        <f>100/J57*I57-100</f>
        <v>-100</v>
      </c>
    </row>
    <row r="58" spans="1:15" ht="15" customHeight="1" x14ac:dyDescent="0.35">
      <c r="A58" s="30" t="s">
        <v>52</v>
      </c>
      <c r="B58" s="19" t="e">
        <f t="shared" si="11"/>
        <v>#DIV/0!</v>
      </c>
      <c r="C58" s="35">
        <f t="shared" si="12"/>
        <v>9.8892988929889309</v>
      </c>
      <c r="D58" s="26">
        <f>I58-Juli!I58</f>
        <v>0</v>
      </c>
      <c r="E58" s="27">
        <f>J58-Juli!J58</f>
        <v>1608</v>
      </c>
      <c r="F58" s="21">
        <f t="shared" si="13"/>
        <v>-100</v>
      </c>
      <c r="G58" s="36" t="e">
        <f t="shared" si="14"/>
        <v>#DIV/0!</v>
      </c>
      <c r="H58" s="37">
        <f t="shared" si="15"/>
        <v>5.8408748645339266</v>
      </c>
      <c r="I58" s="25"/>
      <c r="J58" s="174">
        <v>8300</v>
      </c>
      <c r="K58" s="24">
        <f t="shared" si="16"/>
        <v>-100</v>
      </c>
    </row>
    <row r="59" spans="1:15" ht="15" customHeight="1" x14ac:dyDescent="0.35">
      <c r="A59" s="194" t="s">
        <v>53</v>
      </c>
      <c r="B59" s="183" t="e">
        <f t="shared" si="11"/>
        <v>#DIV/0!</v>
      </c>
      <c r="C59" s="204">
        <f t="shared" si="12"/>
        <v>0.19065190651906519</v>
      </c>
      <c r="D59" s="185">
        <f>I59-Juli!I59</f>
        <v>0</v>
      </c>
      <c r="E59" s="186">
        <f>J59-Juli!J59</f>
        <v>31</v>
      </c>
      <c r="F59" s="187">
        <f t="shared" si="13"/>
        <v>-100</v>
      </c>
      <c r="G59" s="205" t="e">
        <f t="shared" si="14"/>
        <v>#DIV/0!</v>
      </c>
      <c r="H59" s="206">
        <f t="shared" si="15"/>
        <v>0.32371113707055493</v>
      </c>
      <c r="I59" s="182"/>
      <c r="J59" s="203">
        <v>460</v>
      </c>
      <c r="K59" s="190">
        <f t="shared" si="16"/>
        <v>-100</v>
      </c>
      <c r="M59" s="55"/>
    </row>
    <row r="60" spans="1:15" ht="15" customHeight="1" x14ac:dyDescent="0.35">
      <c r="A60" s="30" t="s">
        <v>54</v>
      </c>
      <c r="B60" s="19" t="e">
        <f t="shared" si="11"/>
        <v>#DIV/0!</v>
      </c>
      <c r="C60" s="35">
        <f t="shared" si="12"/>
        <v>3.0750307503075031E-2</v>
      </c>
      <c r="D60" s="26">
        <f>I60-Juli!I60</f>
        <v>0</v>
      </c>
      <c r="E60" s="27">
        <f>J60-Juli!J60</f>
        <v>5</v>
      </c>
      <c r="F60" s="21">
        <f>IF(E60&gt;0,100/E60*D60-100," ")</f>
        <v>-100</v>
      </c>
      <c r="G60" s="36" t="e">
        <f t="shared" si="14"/>
        <v>#DIV/0!</v>
      </c>
      <c r="H60" s="37">
        <f t="shared" si="15"/>
        <v>1.970415616951204E-2</v>
      </c>
      <c r="I60" s="25"/>
      <c r="J60" s="174">
        <v>28</v>
      </c>
      <c r="K60" s="24">
        <f>IF(J60&gt;0,100/J60*I60-100," ")</f>
        <v>-100</v>
      </c>
    </row>
    <row r="61" spans="1:15" ht="15" customHeight="1" x14ac:dyDescent="0.35">
      <c r="A61" s="407" t="s">
        <v>146</v>
      </c>
      <c r="B61" s="408" t="e">
        <f>D61/$D$51*100</f>
        <v>#DIV/0!</v>
      </c>
      <c r="C61" s="417">
        <f>E61/$E$51*100</f>
        <v>28.985239852398525</v>
      </c>
      <c r="D61" s="410">
        <f>I61-Juli!I61</f>
        <v>0</v>
      </c>
      <c r="E61" s="411">
        <f>J61-Juli!J61</f>
        <v>4713</v>
      </c>
      <c r="F61" s="412">
        <f>100/E61*D61-100</f>
        <v>-100</v>
      </c>
      <c r="G61" s="419" t="e">
        <f>I61/$I$51*100</f>
        <v>#DIV/0!</v>
      </c>
      <c r="H61" s="420">
        <f>J61/$J$51*100</f>
        <v>22.46414547297012</v>
      </c>
      <c r="I61" s="414"/>
      <c r="J61" s="415">
        <v>31922</v>
      </c>
      <c r="K61" s="416">
        <f>100/J61*I61-100</f>
        <v>-100</v>
      </c>
    </row>
    <row r="62" spans="1:15" ht="15" customHeight="1" x14ac:dyDescent="0.35">
      <c r="A62" s="369" t="s">
        <v>64</v>
      </c>
      <c r="B62" s="153"/>
      <c r="C62" s="154"/>
      <c r="D62" s="198"/>
      <c r="E62" s="158"/>
      <c r="F62" s="199"/>
      <c r="G62" s="155"/>
      <c r="H62" s="156"/>
      <c r="I62" s="200"/>
      <c r="J62" s="159"/>
      <c r="K62" s="157"/>
    </row>
    <row r="63" spans="1:15" s="33" customFormat="1" x14ac:dyDescent="0.3">
      <c r="A63" s="308" t="s">
        <v>101</v>
      </c>
      <c r="B63" s="308"/>
      <c r="C63" s="308"/>
      <c r="D63" s="308"/>
      <c r="E63" s="308"/>
      <c r="F63" s="311"/>
      <c r="G63" s="311"/>
      <c r="H63" s="311"/>
      <c r="I63" s="309"/>
      <c r="J63" s="309"/>
      <c r="K63" s="310"/>
    </row>
    <row r="64" spans="1:15" ht="12.75" customHeight="1" x14ac:dyDescent="0.3"/>
    <row r="65" spans="1:11" ht="12.75" customHeight="1" x14ac:dyDescent="0.3"/>
    <row r="66" spans="1:11" ht="12.75" customHeight="1" x14ac:dyDescent="0.35">
      <c r="A66" s="2" t="s">
        <v>49</v>
      </c>
      <c r="B66" s="2"/>
      <c r="C66" s="2"/>
      <c r="D66" s="2"/>
      <c r="E66" s="2"/>
      <c r="F66" s="38"/>
      <c r="G66" s="38"/>
      <c r="H66" s="38"/>
      <c r="I66" s="213"/>
      <c r="J66" s="55"/>
      <c r="K66" s="39"/>
    </row>
    <row r="67" spans="1:11" ht="12.75" customHeight="1" x14ac:dyDescent="0.35">
      <c r="A67" s="2" t="s">
        <v>50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1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1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August 2021</v>
      </c>
      <c r="J69" s="41"/>
      <c r="K69" s="40"/>
    </row>
    <row r="70" spans="1:11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août 2021</v>
      </c>
      <c r="J70" s="41"/>
      <c r="K70" s="42"/>
    </row>
    <row r="71" spans="1:11" s="218" customFormat="1" ht="15" customHeight="1" x14ac:dyDescent="0.3">
      <c r="A71" s="298" t="s">
        <v>32</v>
      </c>
      <c r="B71" s="299"/>
      <c r="C71" s="299"/>
      <c r="D71" s="300"/>
      <c r="E71" s="300"/>
      <c r="F71" s="301"/>
      <c r="G71" s="301"/>
      <c r="H71" s="301"/>
      <c r="I71" s="300"/>
      <c r="J71" s="300"/>
      <c r="K71" s="302"/>
    </row>
    <row r="72" spans="1:11" ht="12.75" customHeight="1" x14ac:dyDescent="0.3">
      <c r="A72" s="4" t="str">
        <f>A6</f>
        <v>Stichtag / date de référence: 31.08.2021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1" ht="12.75" customHeight="1" x14ac:dyDescent="0.3">
      <c r="A73" s="3"/>
      <c r="B73" s="3"/>
      <c r="C73" s="3"/>
      <c r="D73" s="43"/>
      <c r="E73" s="46"/>
      <c r="F73" s="45"/>
      <c r="G73" s="45"/>
      <c r="H73" s="45"/>
      <c r="I73" s="46"/>
      <c r="J73" s="46"/>
      <c r="K73" s="47"/>
    </row>
    <row r="74" spans="1:11" ht="12.75" customHeight="1" x14ac:dyDescent="0.3">
      <c r="A74" s="72" t="s">
        <v>3</v>
      </c>
      <c r="B74" s="3"/>
      <c r="C74" s="3"/>
      <c r="D74" s="48" t="e">
        <f>D9</f>
        <v>#REF!</v>
      </c>
      <c r="E74" s="98" t="e">
        <f>E9</f>
        <v>#REF!</v>
      </c>
      <c r="F74" s="45" t="s">
        <v>4</v>
      </c>
      <c r="G74" s="45"/>
      <c r="H74" s="45"/>
      <c r="I74" s="50" t="str">
        <f>I9</f>
        <v xml:space="preserve">  Kum. 21</v>
      </c>
      <c r="J74" s="99" t="str">
        <f>J9</f>
        <v xml:space="preserve"> Kum. 20</v>
      </c>
      <c r="K74" s="47" t="s">
        <v>4</v>
      </c>
    </row>
    <row r="75" spans="1:11" ht="12.75" customHeight="1" x14ac:dyDescent="0.3">
      <c r="A75" s="70" t="s">
        <v>188</v>
      </c>
      <c r="B75" s="3"/>
      <c r="C75" s="3"/>
      <c r="D75" s="52">
        <f>I75-Juli!I75</f>
        <v>0</v>
      </c>
      <c r="E75" s="53">
        <f>J75-Juli!J75</f>
        <v>0</v>
      </c>
      <c r="F75" s="56" t="str">
        <f>IF(E75&gt;0,(D75*100/E75)-100,"")</f>
        <v/>
      </c>
      <c r="G75" s="122"/>
      <c r="H75" s="122"/>
      <c r="I75" s="126"/>
      <c r="J75" s="53">
        <v>1</v>
      </c>
      <c r="K75" s="54">
        <f>IF(J75&gt;0,(I75*100/J75)-100,"")</f>
        <v>-100</v>
      </c>
    </row>
    <row r="76" spans="1:11" ht="12.75" customHeight="1" x14ac:dyDescent="0.3">
      <c r="A76" s="70" t="s">
        <v>34</v>
      </c>
      <c r="D76" s="52">
        <f>I76-Juli!I76</f>
        <v>0</v>
      </c>
      <c r="E76" s="53">
        <f>J76-Juli!J76</f>
        <v>12</v>
      </c>
      <c r="F76" s="56">
        <f>IF(E76&gt;0,(D76*100/E76)-100,"")</f>
        <v>-100</v>
      </c>
      <c r="G76" s="54"/>
      <c r="H76" s="54"/>
      <c r="I76" s="52"/>
      <c r="J76" s="53">
        <v>137</v>
      </c>
      <c r="K76" s="54">
        <f>IF(J76&gt;0,(I76*100/J76)-100,"")</f>
        <v>-100</v>
      </c>
    </row>
    <row r="77" spans="1:11" ht="12.75" customHeight="1" x14ac:dyDescent="0.3">
      <c r="A77" s="70" t="s">
        <v>35</v>
      </c>
      <c r="D77" s="52">
        <f>I77-Juli!I77</f>
        <v>0</v>
      </c>
      <c r="E77" s="53">
        <f>J77-Juli!J77</f>
        <v>1</v>
      </c>
      <c r="F77" s="56">
        <f t="shared" ref="F77:F89" si="22">IF(E77&gt;0,(D77*100/E77)-100,"")</f>
        <v>-100</v>
      </c>
      <c r="G77" s="54"/>
      <c r="H77" s="54"/>
      <c r="I77" s="52"/>
      <c r="J77" s="53">
        <v>7</v>
      </c>
      <c r="K77" s="54">
        <f t="shared" ref="K77:K89" si="23">IF(J77&gt;0,(I77*100/J77)-100,"")</f>
        <v>-100</v>
      </c>
    </row>
    <row r="78" spans="1:11" ht="12.75" customHeight="1" x14ac:dyDescent="0.3">
      <c r="A78" s="179" t="s">
        <v>36</v>
      </c>
      <c r="B78" s="55"/>
      <c r="C78" s="55"/>
      <c r="D78" s="52">
        <f>I78-Juli!I78</f>
        <v>0</v>
      </c>
      <c r="E78" s="53">
        <f>J78-Juli!J78</f>
        <v>3</v>
      </c>
      <c r="F78" s="56">
        <f t="shared" si="22"/>
        <v>-100</v>
      </c>
      <c r="G78" s="56"/>
      <c r="H78" s="56"/>
      <c r="I78" s="55"/>
      <c r="J78" s="57">
        <v>16</v>
      </c>
      <c r="K78" s="54">
        <f t="shared" si="23"/>
        <v>-100</v>
      </c>
    </row>
    <row r="79" spans="1:11" ht="12.75" customHeight="1" x14ac:dyDescent="0.3">
      <c r="A79" s="70" t="s">
        <v>10</v>
      </c>
      <c r="D79" s="52">
        <f>I79-Juli!I79</f>
        <v>0</v>
      </c>
      <c r="E79" s="53">
        <f>J79-Juli!J79</f>
        <v>8</v>
      </c>
      <c r="F79" s="56">
        <f t="shared" si="22"/>
        <v>-100</v>
      </c>
      <c r="G79" s="54"/>
      <c r="H79" s="54"/>
      <c r="I79" s="52"/>
      <c r="J79" s="53">
        <v>51</v>
      </c>
      <c r="K79" s="54">
        <f t="shared" si="23"/>
        <v>-100</v>
      </c>
    </row>
    <row r="80" spans="1:11" ht="12.75" customHeight="1" x14ac:dyDescent="0.3">
      <c r="A80" s="177" t="s">
        <v>13</v>
      </c>
      <c r="B80" s="58"/>
      <c r="C80" s="59"/>
      <c r="D80" s="52">
        <f>I80-Juli!I80</f>
        <v>0</v>
      </c>
      <c r="E80" s="53">
        <f>J80-Juli!J80</f>
        <v>2</v>
      </c>
      <c r="F80" s="56">
        <f t="shared" si="22"/>
        <v>-100</v>
      </c>
      <c r="G80" s="61"/>
      <c r="H80" s="62"/>
      <c r="I80" s="63"/>
      <c r="J80" s="57">
        <v>9</v>
      </c>
      <c r="K80" s="54">
        <f t="shared" si="23"/>
        <v>-100</v>
      </c>
    </row>
    <row r="81" spans="1:11" ht="12.75" customHeight="1" x14ac:dyDescent="0.3">
      <c r="A81" s="178" t="s">
        <v>37</v>
      </c>
      <c r="B81" s="64"/>
      <c r="C81" s="64"/>
      <c r="D81" s="52">
        <f>I81-Juli!I81</f>
        <v>0</v>
      </c>
      <c r="E81" s="53">
        <f>J81-Juli!J81</f>
        <v>48</v>
      </c>
      <c r="F81" s="56">
        <f t="shared" si="22"/>
        <v>-100</v>
      </c>
      <c r="G81" s="56"/>
      <c r="H81" s="56"/>
      <c r="I81" s="55"/>
      <c r="J81" s="57">
        <v>374</v>
      </c>
      <c r="K81" s="54">
        <f t="shared" si="23"/>
        <v>-100</v>
      </c>
    </row>
    <row r="82" spans="1:11" ht="12.75" customHeight="1" x14ac:dyDescent="0.3">
      <c r="A82" s="70" t="s">
        <v>38</v>
      </c>
      <c r="D82" s="52">
        <f>I82-Juli!I82</f>
        <v>0</v>
      </c>
      <c r="E82" s="53">
        <f>J82-Juli!J82</f>
        <v>0</v>
      </c>
      <c r="F82" s="56" t="str">
        <f t="shared" si="22"/>
        <v/>
      </c>
      <c r="G82" s="54"/>
      <c r="H82" s="54"/>
      <c r="I82" s="52"/>
      <c r="J82" s="53">
        <v>35</v>
      </c>
      <c r="K82" s="54">
        <f t="shared" si="23"/>
        <v>-100</v>
      </c>
    </row>
    <row r="83" spans="1:11" ht="12.75" customHeight="1" x14ac:dyDescent="0.3">
      <c r="A83" s="70" t="s">
        <v>63</v>
      </c>
      <c r="D83" s="52">
        <f>I83-Juli!I83</f>
        <v>0</v>
      </c>
      <c r="E83" s="53">
        <f>J83-Juli!J83</f>
        <v>10</v>
      </c>
      <c r="F83" s="56">
        <f t="shared" si="22"/>
        <v>-100</v>
      </c>
      <c r="G83" s="54"/>
      <c r="H83" s="54"/>
      <c r="I83" s="52"/>
      <c r="J83" s="53">
        <v>39</v>
      </c>
      <c r="K83" s="54">
        <f t="shared" si="23"/>
        <v>-100</v>
      </c>
    </row>
    <row r="84" spans="1:11" ht="12.75" customHeight="1" x14ac:dyDescent="0.3">
      <c r="A84" s="70" t="s">
        <v>39</v>
      </c>
      <c r="D84" s="52">
        <f>I84-Juli!I84</f>
        <v>0</v>
      </c>
      <c r="E84" s="53">
        <f>J84-Juli!J84</f>
        <v>13</v>
      </c>
      <c r="F84" s="56">
        <f t="shared" si="22"/>
        <v>-100</v>
      </c>
      <c r="G84" s="54"/>
      <c r="H84" s="54"/>
      <c r="I84" s="52"/>
      <c r="J84" s="53">
        <v>155</v>
      </c>
      <c r="K84" s="54">
        <f t="shared" si="23"/>
        <v>-100</v>
      </c>
    </row>
    <row r="85" spans="1:11" ht="12.75" customHeight="1" x14ac:dyDescent="0.3">
      <c r="A85" s="70" t="s">
        <v>40</v>
      </c>
      <c r="D85" s="52">
        <f>I85-Juli!I85</f>
        <v>0</v>
      </c>
      <c r="E85" s="53">
        <f>J85-Juli!J85</f>
        <v>6</v>
      </c>
      <c r="F85" s="56">
        <f t="shared" si="22"/>
        <v>-100</v>
      </c>
      <c r="G85" s="54"/>
      <c r="H85" s="54"/>
      <c r="I85" s="52"/>
      <c r="J85" s="53">
        <v>45</v>
      </c>
      <c r="K85" s="54">
        <f t="shared" si="23"/>
        <v>-100</v>
      </c>
    </row>
    <row r="86" spans="1:11" ht="12.75" customHeight="1" x14ac:dyDescent="0.3">
      <c r="A86" s="70" t="s">
        <v>41</v>
      </c>
      <c r="D86" s="52">
        <f>I86-Juli!I86</f>
        <v>0</v>
      </c>
      <c r="E86" s="53">
        <f>J86-Juli!J86</f>
        <v>0</v>
      </c>
      <c r="F86" s="56" t="str">
        <f t="shared" si="22"/>
        <v/>
      </c>
      <c r="G86" s="54"/>
      <c r="H86" s="54"/>
      <c r="I86" s="52"/>
      <c r="J86" s="53">
        <v>9</v>
      </c>
      <c r="K86" s="54">
        <f t="shared" si="23"/>
        <v>-100</v>
      </c>
    </row>
    <row r="87" spans="1:11" ht="12.75" customHeight="1" x14ac:dyDescent="0.3">
      <c r="A87" s="70" t="s">
        <v>65</v>
      </c>
      <c r="D87" s="52">
        <v>5</v>
      </c>
      <c r="E87" s="53">
        <v>0</v>
      </c>
      <c r="F87" s="56"/>
      <c r="G87" s="54"/>
      <c r="H87" s="54"/>
      <c r="I87" s="52"/>
      <c r="J87" s="53">
        <v>5</v>
      </c>
      <c r="K87" s="54">
        <f t="shared" si="23"/>
        <v>-100</v>
      </c>
    </row>
    <row r="88" spans="1:11" ht="12.75" customHeight="1" x14ac:dyDescent="0.3">
      <c r="A88" s="70" t="s">
        <v>44</v>
      </c>
      <c r="D88" s="52">
        <f>I88-Juli!I88</f>
        <v>0</v>
      </c>
      <c r="E88" s="53">
        <f>J88-Juli!J88</f>
        <v>0</v>
      </c>
      <c r="F88" s="56" t="str">
        <f t="shared" si="22"/>
        <v/>
      </c>
      <c r="G88" s="54"/>
      <c r="H88" s="54"/>
      <c r="I88" s="52"/>
      <c r="J88" s="53">
        <v>28</v>
      </c>
      <c r="K88" s="54">
        <f t="shared" si="23"/>
        <v>-100</v>
      </c>
    </row>
    <row r="89" spans="1:11" ht="12.75" customHeight="1" x14ac:dyDescent="0.3">
      <c r="A89" s="70" t="s">
        <v>42</v>
      </c>
      <c r="D89" s="52">
        <f>I89-Juli!I89</f>
        <v>0</v>
      </c>
      <c r="E89" s="53">
        <f>J89-Juli!J89</f>
        <v>4</v>
      </c>
      <c r="F89" s="56">
        <f t="shared" si="22"/>
        <v>-100</v>
      </c>
      <c r="G89" s="54"/>
      <c r="H89" s="54"/>
      <c r="I89" s="52"/>
      <c r="J89" s="53">
        <v>70</v>
      </c>
      <c r="K89" s="54">
        <f t="shared" si="23"/>
        <v>-100</v>
      </c>
    </row>
    <row r="90" spans="1:11" ht="15" customHeight="1" x14ac:dyDescent="0.35">
      <c r="A90" s="74" t="s">
        <v>43</v>
      </c>
      <c r="B90" s="5"/>
      <c r="C90" s="5"/>
      <c r="D90" s="65">
        <f>SUM(D75:D89)</f>
        <v>5</v>
      </c>
      <c r="E90" s="100">
        <f>SUM(E75:E89)</f>
        <v>107</v>
      </c>
      <c r="F90" s="67">
        <f>100/E90*D90-100</f>
        <v>-95.327102803738313</v>
      </c>
      <c r="G90" s="67"/>
      <c r="H90" s="67"/>
      <c r="I90" s="68">
        <f>SUM(I75:I89)</f>
        <v>0</v>
      </c>
      <c r="J90" s="100">
        <f>SUM(J75:J89)</f>
        <v>981</v>
      </c>
      <c r="K90" s="69">
        <f>100/J90*I90-100</f>
        <v>-100</v>
      </c>
    </row>
    <row r="91" spans="1:11" x14ac:dyDescent="0.3">
      <c r="A91" s="70"/>
    </row>
    <row r="92" spans="1:11" x14ac:dyDescent="0.3">
      <c r="A92" s="70"/>
      <c r="D92" s="55"/>
    </row>
    <row r="93" spans="1:11" x14ac:dyDescent="0.3">
      <c r="A93" s="70"/>
    </row>
    <row r="94" spans="1:11" x14ac:dyDescent="0.3">
      <c r="I94" s="55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1200" verticalDpi="1200" r:id="rId1"/>
  <headerFooter alignWithMargins="0"/>
  <ignoredErrors>
    <ignoredError sqref="K60 F60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O93"/>
  <sheetViews>
    <sheetView topLeftCell="A43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2" width="5.453125" style="1" customWidth="1"/>
    <col min="13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88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89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78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91"/>
      <c r="G4" s="92"/>
      <c r="H4" s="92"/>
      <c r="I4" s="70"/>
      <c r="J4" s="70"/>
      <c r="K4" s="75" t="s">
        <v>79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90"/>
    </row>
    <row r="6" spans="1:11" ht="15" customHeight="1" x14ac:dyDescent="0.35">
      <c r="A6" s="76" t="s">
        <v>197</v>
      </c>
      <c r="B6" s="76"/>
      <c r="C6" s="76"/>
      <c r="D6" s="72"/>
      <c r="E6" s="72"/>
      <c r="F6" s="93"/>
      <c r="G6" s="93"/>
      <c r="H6" s="93"/>
      <c r="I6" s="94"/>
      <c r="J6" s="95"/>
      <c r="K6" s="96"/>
    </row>
    <row r="7" spans="1:11" ht="3" customHeight="1" x14ac:dyDescent="0.35">
      <c r="A7" s="76"/>
      <c r="B7" s="76"/>
      <c r="C7" s="76"/>
      <c r="D7" s="72"/>
      <c r="E7" s="72"/>
      <c r="F7" s="93"/>
      <c r="G7" s="93"/>
      <c r="H7" s="93"/>
      <c r="I7" s="94"/>
      <c r="J7" s="95"/>
      <c r="K7" s="96"/>
    </row>
    <row r="8" spans="1:11" ht="15" customHeight="1" x14ac:dyDescent="0.35">
      <c r="A8" s="76"/>
      <c r="B8" s="427" t="s">
        <v>46</v>
      </c>
      <c r="C8" s="427"/>
      <c r="D8" s="72"/>
      <c r="E8" s="72"/>
      <c r="F8" s="93"/>
      <c r="G8" s="427" t="s">
        <v>46</v>
      </c>
      <c r="H8" s="427"/>
      <c r="I8" s="94"/>
      <c r="J8" s="95"/>
      <c r="K8" s="96"/>
    </row>
    <row r="9" spans="1:11" s="18" customFormat="1" ht="15" customHeight="1" x14ac:dyDescent="0.35">
      <c r="A9" s="196" t="s">
        <v>3</v>
      </c>
      <c r="B9" s="10" t="e">
        <f>Aug.!B9+31</f>
        <v>#REF!</v>
      </c>
      <c r="C9" s="11" t="e">
        <f>Aug.!C9+31</f>
        <v>#REF!</v>
      </c>
      <c r="D9" s="12" t="e">
        <f>Aug.!D9+31</f>
        <v>#REF!</v>
      </c>
      <c r="E9" s="13" t="e">
        <f>Aug.!E9+31</f>
        <v>#REF!</v>
      </c>
      <c r="F9" s="14" t="s">
        <v>4</v>
      </c>
      <c r="G9" s="15" t="s">
        <v>68</v>
      </c>
      <c r="H9" s="11" t="s">
        <v>69</v>
      </c>
      <c r="I9" s="16" t="s">
        <v>68</v>
      </c>
      <c r="J9" s="13" t="s">
        <v>69</v>
      </c>
      <c r="K9" s="17" t="s">
        <v>4</v>
      </c>
    </row>
    <row r="10" spans="1:11" ht="15" customHeight="1" x14ac:dyDescent="0.35">
      <c r="A10" s="162" t="s">
        <v>5</v>
      </c>
      <c r="B10" s="175" t="e">
        <f t="shared" ref="B10:B47" si="0">D10/$D$51*100</f>
        <v>#DIV/0!</v>
      </c>
      <c r="C10" s="163">
        <f t="shared" ref="C10:C47" si="1">E10/$E$51*100</f>
        <v>0.76908734967838166</v>
      </c>
      <c r="D10" s="164">
        <f>I10-Aug.!I10</f>
        <v>0</v>
      </c>
      <c r="E10" s="165">
        <f>J10-Aug.!J10</f>
        <v>165</v>
      </c>
      <c r="F10" s="166">
        <f t="shared" ref="F10:F49" si="2">IF(E10&gt;0,(D10*100/E10)-100," ")</f>
        <v>-100</v>
      </c>
      <c r="G10" s="167" t="e">
        <f t="shared" ref="G10:G47" si="3">I10/$I$51*100</f>
        <v>#DIV/0!</v>
      </c>
      <c r="H10" s="168">
        <f t="shared" ref="H10:H47" si="4">J10/$J$51*100</f>
        <v>0.78321798038592294</v>
      </c>
      <c r="I10" s="169"/>
      <c r="J10" s="170">
        <v>1281</v>
      </c>
      <c r="K10" s="171">
        <f t="shared" ref="K10:K49" si="5">IF(J10&gt;0,(I10*100/J10)-100," ")</f>
        <v>-100</v>
      </c>
    </row>
    <row r="11" spans="1:11" ht="15" customHeight="1" x14ac:dyDescent="0.35">
      <c r="A11" s="29" t="s">
        <v>56</v>
      </c>
      <c r="B11" s="19" t="e">
        <f t="shared" si="0"/>
        <v>#DIV/0!</v>
      </c>
      <c r="C11" s="20">
        <f t="shared" si="1"/>
        <v>2.3305677262981262E-2</v>
      </c>
      <c r="D11" s="26">
        <f>I11-Aug.!I11</f>
        <v>0</v>
      </c>
      <c r="E11" s="27">
        <f>J11-Aug.!J11</f>
        <v>5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3.7907505686125852E-2</v>
      </c>
      <c r="I11" s="25"/>
      <c r="J11" s="28">
        <v>62</v>
      </c>
      <c r="K11" s="24">
        <f t="shared" si="5"/>
        <v>-100</v>
      </c>
    </row>
    <row r="12" spans="1:11" ht="15" customHeight="1" x14ac:dyDescent="0.35">
      <c r="A12" s="169" t="s">
        <v>6</v>
      </c>
      <c r="B12" s="173" t="e">
        <f t="shared" si="0"/>
        <v>#DIV/0!</v>
      </c>
      <c r="C12" s="163">
        <f t="shared" si="1"/>
        <v>9.3222709051925048E-2</v>
      </c>
      <c r="D12" s="164">
        <f>I12-Aug.!I12</f>
        <v>0</v>
      </c>
      <c r="E12" s="165">
        <f>J12-Aug.!J12</f>
        <v>20</v>
      </c>
      <c r="F12" s="166">
        <f t="shared" si="2"/>
        <v>-100</v>
      </c>
      <c r="G12" s="167" t="e">
        <f t="shared" si="3"/>
        <v>#DIV/0!</v>
      </c>
      <c r="H12" s="168">
        <f t="shared" si="4"/>
        <v>5.380420161901734E-2</v>
      </c>
      <c r="I12" s="169"/>
      <c r="J12" s="170">
        <v>88</v>
      </c>
      <c r="K12" s="171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#DIV/0!</v>
      </c>
      <c r="C13" s="20">
        <f t="shared" si="1"/>
        <v>5.4069171250116534</v>
      </c>
      <c r="D13" s="26">
        <f>I13-Aug.!I13</f>
        <v>0</v>
      </c>
      <c r="E13" s="27">
        <f>J13-Aug.!J13</f>
        <v>1160</v>
      </c>
      <c r="F13" s="21">
        <f t="shared" si="2"/>
        <v>-100</v>
      </c>
      <c r="G13" s="22" t="e">
        <f t="shared" si="3"/>
        <v>#DIV/0!</v>
      </c>
      <c r="H13" s="23">
        <f t="shared" si="4"/>
        <v>5.9062339504512211</v>
      </c>
      <c r="I13" s="25"/>
      <c r="J13" s="28">
        <v>9660</v>
      </c>
      <c r="K13" s="24">
        <f t="shared" si="5"/>
        <v>-100</v>
      </c>
    </row>
    <row r="14" spans="1:11" ht="15" customHeight="1" x14ac:dyDescent="0.35">
      <c r="A14" s="172" t="s">
        <v>8</v>
      </c>
      <c r="B14" s="173" t="e">
        <f t="shared" si="0"/>
        <v>#DIV/0!</v>
      </c>
      <c r="C14" s="163">
        <f t="shared" si="1"/>
        <v>8.0870700102544983</v>
      </c>
      <c r="D14" s="164">
        <f>I14-Aug.!I14</f>
        <v>0</v>
      </c>
      <c r="E14" s="165">
        <f>J14-Aug.!J14</f>
        <v>1735</v>
      </c>
      <c r="F14" s="166">
        <f t="shared" si="2"/>
        <v>-100</v>
      </c>
      <c r="G14" s="167" t="e">
        <f t="shared" si="3"/>
        <v>#DIV/0!</v>
      </c>
      <c r="H14" s="168">
        <f t="shared" si="4"/>
        <v>8.9070410134755065</v>
      </c>
      <c r="I14" s="169"/>
      <c r="J14" s="170">
        <v>14568</v>
      </c>
      <c r="K14" s="171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#DIV/0!</v>
      </c>
      <c r="C15" s="20">
        <f t="shared" si="1"/>
        <v>2.3305677262981262E-2</v>
      </c>
      <c r="D15" s="26">
        <f>I15-Aug.!I15</f>
        <v>0</v>
      </c>
      <c r="E15" s="27">
        <f>J15-Aug.!J15</f>
        <v>5</v>
      </c>
      <c r="F15" s="21">
        <f t="shared" si="2"/>
        <v>-100</v>
      </c>
      <c r="G15" s="22" t="e">
        <f t="shared" si="3"/>
        <v>#DIV/0!</v>
      </c>
      <c r="H15" s="23">
        <f t="shared" si="4"/>
        <v>2.0787986989165789E-2</v>
      </c>
      <c r="I15" s="25"/>
      <c r="J15" s="28">
        <v>34</v>
      </c>
      <c r="K15" s="24">
        <f t="shared" si="5"/>
        <v>-100</v>
      </c>
    </row>
    <row r="16" spans="1:11" ht="15" customHeight="1" x14ac:dyDescent="0.35">
      <c r="A16" s="169" t="s">
        <v>11</v>
      </c>
      <c r="B16" s="173" t="e">
        <f t="shared" si="0"/>
        <v>#DIV/0!</v>
      </c>
      <c r="C16" s="163">
        <f t="shared" si="1"/>
        <v>1.4869022093782045</v>
      </c>
      <c r="D16" s="164">
        <f>I16-Aug.!I16</f>
        <v>0</v>
      </c>
      <c r="E16" s="165">
        <f>J16-Aug.!J16</f>
        <v>319</v>
      </c>
      <c r="F16" s="166">
        <f t="shared" si="2"/>
        <v>-100</v>
      </c>
      <c r="G16" s="167" t="e">
        <f t="shared" si="3"/>
        <v>#DIV/0!</v>
      </c>
      <c r="H16" s="168">
        <f t="shared" si="4"/>
        <v>1.5676587835359141</v>
      </c>
      <c r="I16" s="169"/>
      <c r="J16" s="170">
        <v>2564</v>
      </c>
      <c r="K16" s="171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2.4843851962338026</v>
      </c>
      <c r="D17" s="26">
        <f>I17-Aug.!I17</f>
        <v>0</v>
      </c>
      <c r="E17" s="27">
        <f>J17-Aug.!J17</f>
        <v>533</v>
      </c>
      <c r="F17" s="21">
        <f t="shared" si="2"/>
        <v>-100</v>
      </c>
      <c r="G17" s="22" t="e">
        <f t="shared" si="3"/>
        <v>#DIV/0!</v>
      </c>
      <c r="H17" s="23">
        <f t="shared" si="4"/>
        <v>2.6333488224216781</v>
      </c>
      <c r="I17" s="25"/>
      <c r="J17" s="28">
        <v>4307</v>
      </c>
      <c r="K17" s="24">
        <f t="shared" si="5"/>
        <v>-100</v>
      </c>
    </row>
    <row r="18" spans="1:11" ht="15" customHeight="1" x14ac:dyDescent="0.35">
      <c r="A18" s="172" t="s">
        <v>57</v>
      </c>
      <c r="B18" s="173" t="e">
        <f t="shared" si="0"/>
        <v>#DIV/0!</v>
      </c>
      <c r="C18" s="163">
        <f t="shared" si="1"/>
        <v>0.10720611540971381</v>
      </c>
      <c r="D18" s="164">
        <f>I18-Aug.!I18</f>
        <v>0</v>
      </c>
      <c r="E18" s="165">
        <f>J18-Aug.!J18</f>
        <v>23</v>
      </c>
      <c r="F18" s="166">
        <f t="shared" ref="F18" si="7">IF(E18&gt;0,(D18*100/E18)-100," ")</f>
        <v>-100</v>
      </c>
      <c r="G18" s="167" t="e">
        <f t="shared" si="3"/>
        <v>#DIV/0!</v>
      </c>
      <c r="H18" s="168">
        <f t="shared" si="4"/>
        <v>0.24945584386998951</v>
      </c>
      <c r="I18" s="169"/>
      <c r="J18" s="170">
        <v>408</v>
      </c>
      <c r="K18" s="171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2.0508995991423511</v>
      </c>
      <c r="D19" s="26">
        <f>I19-Aug.!I19</f>
        <v>0</v>
      </c>
      <c r="E19" s="27">
        <f>J19-Aug.!J19</f>
        <v>440</v>
      </c>
      <c r="F19" s="21">
        <f t="shared" si="2"/>
        <v>-100</v>
      </c>
      <c r="G19" s="22" t="e">
        <f t="shared" si="3"/>
        <v>#DIV/0!</v>
      </c>
      <c r="H19" s="23">
        <f t="shared" si="4"/>
        <v>2.6192863606348893</v>
      </c>
      <c r="I19" s="25"/>
      <c r="J19" s="28">
        <v>4284</v>
      </c>
      <c r="K19" s="24">
        <f t="shared" si="5"/>
        <v>-100</v>
      </c>
    </row>
    <row r="20" spans="1:11" ht="15" customHeight="1" x14ac:dyDescent="0.35">
      <c r="A20" s="169" t="s">
        <v>15</v>
      </c>
      <c r="B20" s="173" t="e">
        <f t="shared" si="0"/>
        <v>#DIV/0!</v>
      </c>
      <c r="C20" s="163">
        <f t="shared" si="1"/>
        <v>4.4840123053975951</v>
      </c>
      <c r="D20" s="164">
        <f>I20-Aug.!I20</f>
        <v>0</v>
      </c>
      <c r="E20" s="165">
        <f>J20-Aug.!J20</f>
        <v>962</v>
      </c>
      <c r="F20" s="166">
        <f t="shared" si="2"/>
        <v>-100</v>
      </c>
      <c r="G20" s="167" t="e">
        <f t="shared" si="3"/>
        <v>#DIV/0!</v>
      </c>
      <c r="H20" s="168">
        <f t="shared" si="4"/>
        <v>4.2211841815647233</v>
      </c>
      <c r="I20" s="169"/>
      <c r="J20" s="170">
        <v>6904</v>
      </c>
      <c r="K20" s="171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1.2911345203691618</v>
      </c>
      <c r="D21" s="26">
        <f>I21-Aug.!I21</f>
        <v>0</v>
      </c>
      <c r="E21" s="27">
        <f>J21-Aug.!J21</f>
        <v>277</v>
      </c>
      <c r="F21" s="21">
        <f t="shared" si="2"/>
        <v>-100</v>
      </c>
      <c r="G21" s="22" t="e">
        <f t="shared" si="3"/>
        <v>#DIV/0!</v>
      </c>
      <c r="H21" s="23">
        <f t="shared" si="4"/>
        <v>0.73919636087945417</v>
      </c>
      <c r="I21" s="25"/>
      <c r="J21" s="28">
        <v>1209</v>
      </c>
      <c r="K21" s="24">
        <f t="shared" si="5"/>
        <v>-100</v>
      </c>
    </row>
    <row r="22" spans="1:11" ht="15" customHeight="1" x14ac:dyDescent="0.35">
      <c r="A22" s="172" t="s">
        <v>17</v>
      </c>
      <c r="B22" s="173" t="e">
        <f t="shared" si="0"/>
        <v>#DIV/0!</v>
      </c>
      <c r="C22" s="163">
        <f t="shared" si="1"/>
        <v>2.7780367297473663</v>
      </c>
      <c r="D22" s="164">
        <f>I22-Aug.!I22</f>
        <v>0</v>
      </c>
      <c r="E22" s="165">
        <f>J22-Aug.!J22</f>
        <v>596</v>
      </c>
      <c r="F22" s="166">
        <f t="shared" si="2"/>
        <v>-100</v>
      </c>
      <c r="G22" s="167" t="e">
        <f t="shared" si="3"/>
        <v>#DIV/0!</v>
      </c>
      <c r="H22" s="168">
        <f t="shared" si="4"/>
        <v>2.6669764484335641</v>
      </c>
      <c r="I22" s="169"/>
      <c r="J22" s="170">
        <v>4362</v>
      </c>
      <c r="K22" s="171">
        <f t="shared" si="5"/>
        <v>-100</v>
      </c>
    </row>
    <row r="23" spans="1:11" ht="15" customHeight="1" x14ac:dyDescent="0.35">
      <c r="A23" s="30" t="s">
        <v>48</v>
      </c>
      <c r="B23" s="19" t="e">
        <f t="shared" si="0"/>
        <v>#DIV/0!</v>
      </c>
      <c r="C23" s="20">
        <f t="shared" si="1"/>
        <v>0.6525589633634753</v>
      </c>
      <c r="D23" s="26">
        <f>I23-Aug.!I23</f>
        <v>0</v>
      </c>
      <c r="E23" s="27">
        <f>J23-Aug.!J23</f>
        <v>140</v>
      </c>
      <c r="F23" s="21">
        <f t="shared" si="2"/>
        <v>-100</v>
      </c>
      <c r="G23" s="22" t="e">
        <f t="shared" si="3"/>
        <v>#DIV/0!</v>
      </c>
      <c r="H23" s="23">
        <f t="shared" si="4"/>
        <v>0.42615373327789868</v>
      </c>
      <c r="I23" s="25"/>
      <c r="J23" s="28">
        <v>697</v>
      </c>
      <c r="K23" s="24">
        <f t="shared" si="5"/>
        <v>-100</v>
      </c>
    </row>
    <row r="24" spans="1:11" ht="15" customHeight="1" x14ac:dyDescent="0.35">
      <c r="A24" s="169" t="s">
        <v>18</v>
      </c>
      <c r="B24" s="173" t="e">
        <f t="shared" si="0"/>
        <v>#DIV/0!</v>
      </c>
      <c r="C24" s="163">
        <f t="shared" si="1"/>
        <v>1.7432646592709984</v>
      </c>
      <c r="D24" s="164">
        <f>I24-Aug.!I24</f>
        <v>0</v>
      </c>
      <c r="E24" s="165">
        <f>J24-Aug.!J24</f>
        <v>374</v>
      </c>
      <c r="F24" s="166">
        <f t="shared" si="2"/>
        <v>-100</v>
      </c>
      <c r="G24" s="167" t="e">
        <f t="shared" si="3"/>
        <v>#DIV/0!</v>
      </c>
      <c r="H24" s="168">
        <f t="shared" si="4"/>
        <v>1.5095747022426569</v>
      </c>
      <c r="I24" s="169"/>
      <c r="J24" s="170">
        <v>2469</v>
      </c>
      <c r="K24" s="171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1.8131816910599421</v>
      </c>
      <c r="D25" s="26">
        <f>I25-Aug.!I25</f>
        <v>0</v>
      </c>
      <c r="E25" s="27">
        <f>J25-Aug.!J25</f>
        <v>389</v>
      </c>
      <c r="F25" s="21">
        <f t="shared" si="2"/>
        <v>-100</v>
      </c>
      <c r="G25" s="22" t="e">
        <f t="shared" si="3"/>
        <v>#DIV/0!</v>
      </c>
      <c r="H25" s="23">
        <f t="shared" si="4"/>
        <v>1.5107975250067256</v>
      </c>
      <c r="I25" s="25"/>
      <c r="J25" s="28">
        <v>2471</v>
      </c>
      <c r="K25" s="24">
        <f t="shared" si="5"/>
        <v>-100</v>
      </c>
    </row>
    <row r="26" spans="1:11" ht="15" customHeight="1" x14ac:dyDescent="0.35">
      <c r="A26" s="172" t="s">
        <v>60</v>
      </c>
      <c r="B26" s="173" t="e">
        <f t="shared" si="0"/>
        <v>#DIV/0!</v>
      </c>
      <c r="C26" s="163">
        <f t="shared" si="1"/>
        <v>1.0953668313601193</v>
      </c>
      <c r="D26" s="164">
        <f>I26-Aug.!I26</f>
        <v>0</v>
      </c>
      <c r="E26" s="165">
        <f>J26-Aug.!J26</f>
        <v>235</v>
      </c>
      <c r="F26" s="166">
        <f t="shared" si="2"/>
        <v>-100</v>
      </c>
      <c r="G26" s="167" t="e">
        <f t="shared" si="3"/>
        <v>#DIV/0!</v>
      </c>
      <c r="H26" s="168">
        <f t="shared" si="4"/>
        <v>1.0290053559637067</v>
      </c>
      <c r="I26" s="169"/>
      <c r="J26" s="170">
        <v>1683</v>
      </c>
      <c r="K26" s="171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0.27034585625058266</v>
      </c>
      <c r="D27" s="26">
        <f>I27-Aug.!I27</f>
        <v>0</v>
      </c>
      <c r="E27" s="27">
        <f>J27-Aug.!J27</f>
        <v>58</v>
      </c>
      <c r="F27" s="21">
        <f t="shared" si="2"/>
        <v>-100</v>
      </c>
      <c r="G27" s="22" t="e">
        <f t="shared" si="3"/>
        <v>#DIV/0!</v>
      </c>
      <c r="H27" s="23">
        <f t="shared" si="4"/>
        <v>0.27330088776932671</v>
      </c>
      <c r="I27" s="25"/>
      <c r="J27" s="28">
        <v>447</v>
      </c>
      <c r="K27" s="24">
        <f t="shared" si="5"/>
        <v>-100</v>
      </c>
    </row>
    <row r="28" spans="1:11" ht="15" customHeight="1" x14ac:dyDescent="0.35">
      <c r="A28" s="169" t="s">
        <v>21</v>
      </c>
      <c r="B28" s="173" t="e">
        <f t="shared" si="0"/>
        <v>#DIV/0!</v>
      </c>
      <c r="C28" s="163">
        <f t="shared" si="1"/>
        <v>5.1272489978558773E-2</v>
      </c>
      <c r="D28" s="164">
        <f>I28-Aug.!I28</f>
        <v>0</v>
      </c>
      <c r="E28" s="165">
        <f>J28-Aug.!J28</f>
        <v>11</v>
      </c>
      <c r="F28" s="166">
        <f t="shared" si="2"/>
        <v>-100</v>
      </c>
      <c r="G28" s="167" t="e">
        <f t="shared" si="3"/>
        <v>#DIV/0!</v>
      </c>
      <c r="H28" s="168">
        <f t="shared" si="4"/>
        <v>8.926606177700605E-2</v>
      </c>
      <c r="I28" s="169"/>
      <c r="J28" s="170">
        <v>146</v>
      </c>
      <c r="K28" s="171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2.0042882446163883</v>
      </c>
      <c r="D29" s="26">
        <f>I29-Aug.!I29</f>
        <v>0</v>
      </c>
      <c r="E29" s="27">
        <f>J29-Aug.!J29</f>
        <v>430</v>
      </c>
      <c r="F29" s="21">
        <f t="shared" si="2"/>
        <v>-100</v>
      </c>
      <c r="G29" s="22" t="e">
        <f t="shared" si="3"/>
        <v>#DIV/0!</v>
      </c>
      <c r="H29" s="23">
        <f t="shared" si="4"/>
        <v>1.9522365428354813</v>
      </c>
      <c r="I29" s="25"/>
      <c r="J29" s="28">
        <v>3193</v>
      </c>
      <c r="K29" s="24">
        <f t="shared" si="5"/>
        <v>-100</v>
      </c>
    </row>
    <row r="30" spans="1:11" ht="15" customHeight="1" x14ac:dyDescent="0.35">
      <c r="A30" s="172" t="s">
        <v>104</v>
      </c>
      <c r="B30" s="173" t="e">
        <f t="shared" si="0"/>
        <v>#DIV/0!</v>
      </c>
      <c r="C30" s="163">
        <f t="shared" si="1"/>
        <v>11.680805444206209</v>
      </c>
      <c r="D30" s="164">
        <f>I30-Aug.!I30</f>
        <v>0</v>
      </c>
      <c r="E30" s="165">
        <f>J30-Aug.!J30</f>
        <v>2506</v>
      </c>
      <c r="F30" s="166">
        <f t="shared" si="2"/>
        <v>-100</v>
      </c>
      <c r="G30" s="167" t="e">
        <f t="shared" si="3"/>
        <v>#DIV/0!</v>
      </c>
      <c r="H30" s="168">
        <f t="shared" si="4"/>
        <v>10.068722639340653</v>
      </c>
      <c r="I30" s="169"/>
      <c r="J30" s="170">
        <v>16468</v>
      </c>
      <c r="K30" s="171">
        <f t="shared" si="5"/>
        <v>-100</v>
      </c>
    </row>
    <row r="31" spans="1:11" ht="15" customHeight="1" x14ac:dyDescent="0.35">
      <c r="A31" s="30" t="s">
        <v>59</v>
      </c>
      <c r="B31" s="19" t="e">
        <f t="shared" si="0"/>
        <v>#DIV/0!</v>
      </c>
      <c r="C31" s="20">
        <f t="shared" si="1"/>
        <v>1.9623380255430221</v>
      </c>
      <c r="D31" s="26">
        <f>I31-Aug.!I31</f>
        <v>0</v>
      </c>
      <c r="E31" s="27">
        <f>J31-Aug.!J31</f>
        <v>421</v>
      </c>
      <c r="F31" s="21">
        <f t="shared" si="2"/>
        <v>-100</v>
      </c>
      <c r="G31" s="22" t="e">
        <f t="shared" si="3"/>
        <v>#DIV/0!</v>
      </c>
      <c r="H31" s="23">
        <f t="shared" si="4"/>
        <v>2.1038665655799851</v>
      </c>
      <c r="I31" s="25"/>
      <c r="J31" s="28">
        <v>3441</v>
      </c>
      <c r="K31" s="24">
        <f t="shared" si="5"/>
        <v>-100</v>
      </c>
    </row>
    <row r="32" spans="1:11" ht="15" customHeight="1" x14ac:dyDescent="0.35">
      <c r="A32" s="169" t="s">
        <v>23</v>
      </c>
      <c r="B32" s="173" t="e">
        <f t="shared" si="0"/>
        <v>#DIV/0!</v>
      </c>
      <c r="C32" s="163">
        <f t="shared" si="1"/>
        <v>1.5754637829775333</v>
      </c>
      <c r="D32" s="164">
        <f>I32-Aug.!I32</f>
        <v>0</v>
      </c>
      <c r="E32" s="165">
        <f>J32-Aug.!J32</f>
        <v>338</v>
      </c>
      <c r="F32" s="166">
        <f t="shared" si="2"/>
        <v>-100</v>
      </c>
      <c r="G32" s="167" t="e">
        <f t="shared" si="3"/>
        <v>#DIV/0!</v>
      </c>
      <c r="H32" s="168">
        <f t="shared" si="4"/>
        <v>1.6764900095380175</v>
      </c>
      <c r="I32" s="169"/>
      <c r="J32" s="170">
        <v>2742</v>
      </c>
      <c r="K32" s="171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1.4682576675678194</v>
      </c>
      <c r="D33" s="26">
        <f>I33-Aug.!I33</f>
        <v>0</v>
      </c>
      <c r="E33" s="27">
        <f>J33-Aug.!J33</f>
        <v>315</v>
      </c>
      <c r="F33" s="21">
        <f t="shared" si="2"/>
        <v>-100</v>
      </c>
      <c r="G33" s="22" t="e">
        <f t="shared" si="3"/>
        <v>#DIV/0!</v>
      </c>
      <c r="H33" s="23">
        <f t="shared" si="4"/>
        <v>1.2374966372373988</v>
      </c>
      <c r="I33" s="25"/>
      <c r="J33" s="28">
        <v>2024</v>
      </c>
      <c r="K33" s="24">
        <f t="shared" si="5"/>
        <v>-100</v>
      </c>
    </row>
    <row r="34" spans="1:11" ht="15" customHeight="1" x14ac:dyDescent="0.35">
      <c r="A34" s="172" t="s">
        <v>25</v>
      </c>
      <c r="B34" s="173" t="e">
        <f t="shared" si="0"/>
        <v>#DIV/0!</v>
      </c>
      <c r="C34" s="163">
        <f t="shared" si="1"/>
        <v>2.0788664118579288</v>
      </c>
      <c r="D34" s="164">
        <f>I34-Aug.!I34</f>
        <v>0</v>
      </c>
      <c r="E34" s="165">
        <f>J34-Aug.!J34</f>
        <v>446</v>
      </c>
      <c r="F34" s="166">
        <f t="shared" si="2"/>
        <v>-100</v>
      </c>
      <c r="G34" s="167" t="e">
        <f t="shared" si="3"/>
        <v>#DIV/0!</v>
      </c>
      <c r="H34" s="168">
        <f t="shared" si="4"/>
        <v>2.0732959964782705</v>
      </c>
      <c r="I34" s="169"/>
      <c r="J34" s="170">
        <v>3391</v>
      </c>
      <c r="K34" s="171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2.8339703551785216</v>
      </c>
      <c r="D35" s="26">
        <f>I35-Aug.!I35</f>
        <v>0</v>
      </c>
      <c r="E35" s="27">
        <f>J35-Aug.!J35</f>
        <v>608</v>
      </c>
      <c r="F35" s="21">
        <f t="shared" si="2"/>
        <v>-100</v>
      </c>
      <c r="G35" s="22" t="e">
        <f t="shared" si="3"/>
        <v>#DIV/0!</v>
      </c>
      <c r="H35" s="23">
        <f t="shared" si="4"/>
        <v>2.8234977622343416</v>
      </c>
      <c r="I35" s="25"/>
      <c r="J35" s="28">
        <v>4618</v>
      </c>
      <c r="K35" s="24">
        <f t="shared" si="5"/>
        <v>-100</v>
      </c>
    </row>
    <row r="36" spans="1:11" ht="15" customHeight="1" x14ac:dyDescent="0.35">
      <c r="A36" s="169" t="s">
        <v>27</v>
      </c>
      <c r="B36" s="173" t="e">
        <f t="shared" si="0"/>
        <v>#DIV/0!</v>
      </c>
      <c r="C36" s="163">
        <f t="shared" si="1"/>
        <v>1.1559615922438706</v>
      </c>
      <c r="D36" s="164">
        <f>I36-Aug.!I36</f>
        <v>0</v>
      </c>
      <c r="E36" s="165">
        <f>J36-Aug.!J36</f>
        <v>248</v>
      </c>
      <c r="F36" s="166">
        <f t="shared" si="2"/>
        <v>-100</v>
      </c>
      <c r="G36" s="167" t="e">
        <f t="shared" si="3"/>
        <v>#DIV/0!</v>
      </c>
      <c r="H36" s="168">
        <f t="shared" si="4"/>
        <v>1.6501993201105432</v>
      </c>
      <c r="I36" s="169"/>
      <c r="J36" s="170">
        <v>2699</v>
      </c>
      <c r="K36" s="171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4.8988533606786611</v>
      </c>
      <c r="D37" s="26">
        <f>I37-Aug.!I37</f>
        <v>0</v>
      </c>
      <c r="E37" s="27">
        <f>J37-Aug.!J37</f>
        <v>1051</v>
      </c>
      <c r="F37" s="21">
        <f t="shared" si="2"/>
        <v>-100</v>
      </c>
      <c r="G37" s="22" t="e">
        <f t="shared" si="3"/>
        <v>#DIV/0!</v>
      </c>
      <c r="H37" s="23">
        <f t="shared" si="4"/>
        <v>4.880897062779721</v>
      </c>
      <c r="I37" s="25"/>
      <c r="J37" s="28">
        <v>7983</v>
      </c>
      <c r="K37" s="24">
        <f t="shared" si="5"/>
        <v>-100</v>
      </c>
    </row>
    <row r="38" spans="1:11" ht="15" customHeight="1" x14ac:dyDescent="0.35">
      <c r="A38" s="172" t="s">
        <v>202</v>
      </c>
      <c r="B38" s="173" t="e">
        <f t="shared" si="0"/>
        <v>#DIV/0!</v>
      </c>
      <c r="C38" s="163">
        <f t="shared" si="1"/>
        <v>4.31621142910413</v>
      </c>
      <c r="D38" s="164">
        <f>I38-Aug.!I38</f>
        <v>0</v>
      </c>
      <c r="E38" s="165">
        <f>J38-Aug.!J38</f>
        <v>926</v>
      </c>
      <c r="F38" s="166">
        <f t="shared" si="2"/>
        <v>-100</v>
      </c>
      <c r="G38" s="167" t="e">
        <f t="shared" si="3"/>
        <v>#DIV/0!</v>
      </c>
      <c r="H38" s="168">
        <f t="shared" si="4"/>
        <v>4.7702316026315144</v>
      </c>
      <c r="I38" s="169"/>
      <c r="J38" s="170">
        <v>7802</v>
      </c>
      <c r="K38" s="171">
        <f t="shared" si="5"/>
        <v>-100</v>
      </c>
    </row>
    <row r="39" spans="1:11" ht="15" customHeight="1" x14ac:dyDescent="0.35">
      <c r="A39" s="30" t="s">
        <v>58</v>
      </c>
      <c r="B39" s="19" t="e">
        <f t="shared" si="0"/>
        <v>#DIV/0!</v>
      </c>
      <c r="C39" s="20">
        <f t="shared" si="1"/>
        <v>8.0031695721077654</v>
      </c>
      <c r="D39" s="26">
        <f>I39-Aug.!I39</f>
        <v>0</v>
      </c>
      <c r="E39" s="27">
        <f>J39-Aug.!J39</f>
        <v>1717</v>
      </c>
      <c r="F39" s="21">
        <f t="shared" si="2"/>
        <v>-100</v>
      </c>
      <c r="G39" s="22" t="e">
        <f t="shared" si="3"/>
        <v>#DIV/0!</v>
      </c>
      <c r="H39" s="23">
        <f t="shared" si="4"/>
        <v>8.1342170265841673</v>
      </c>
      <c r="I39" s="25"/>
      <c r="J39" s="28">
        <v>13304</v>
      </c>
      <c r="K39" s="24">
        <f t="shared" si="5"/>
        <v>-100</v>
      </c>
    </row>
    <row r="40" spans="1:11" ht="15" customHeight="1" x14ac:dyDescent="0.35">
      <c r="A40" s="169" t="s">
        <v>29</v>
      </c>
      <c r="B40" s="173" t="e">
        <f t="shared" si="0"/>
        <v>#DIV/0!</v>
      </c>
      <c r="C40" s="163">
        <f t="shared" si="1"/>
        <v>0.13983406357788758</v>
      </c>
      <c r="D40" s="164">
        <f>I40-Aug.!I40</f>
        <v>0</v>
      </c>
      <c r="E40" s="165">
        <f>J40-Aug.!J40</f>
        <v>30</v>
      </c>
      <c r="F40" s="166">
        <f t="shared" si="2"/>
        <v>-100</v>
      </c>
      <c r="G40" s="167" t="e">
        <f t="shared" si="3"/>
        <v>#DIV/0!</v>
      </c>
      <c r="H40" s="168">
        <f t="shared" si="4"/>
        <v>0.1877032942845264</v>
      </c>
      <c r="I40" s="169"/>
      <c r="J40" s="170">
        <v>307</v>
      </c>
      <c r="K40" s="171">
        <f t="shared" si="5"/>
        <v>-100</v>
      </c>
    </row>
    <row r="41" spans="1:11" ht="15" customHeight="1" x14ac:dyDescent="0.35">
      <c r="A41" s="30" t="s">
        <v>61</v>
      </c>
      <c r="B41" s="19" t="e">
        <f t="shared" si="0"/>
        <v>#DIV/0!</v>
      </c>
      <c r="C41" s="20">
        <f t="shared" si="1"/>
        <v>9.3222709051925048E-3</v>
      </c>
      <c r="D41" s="26">
        <f>I41-Aug.!I41</f>
        <v>0</v>
      </c>
      <c r="E41" s="27">
        <f>J41-Aug.!J41</f>
        <v>2</v>
      </c>
      <c r="F41" s="21">
        <f t="shared" si="2"/>
        <v>-100</v>
      </c>
      <c r="G41" s="22" t="e">
        <f t="shared" si="3"/>
        <v>#DIV/0!</v>
      </c>
      <c r="H41" s="23">
        <f t="shared" si="4"/>
        <v>7.3369365844114564E-3</v>
      </c>
      <c r="I41" s="25"/>
      <c r="J41" s="28">
        <v>12</v>
      </c>
      <c r="K41" s="24">
        <f t="shared" si="5"/>
        <v>-100</v>
      </c>
    </row>
    <row r="42" spans="1:11" ht="15" customHeight="1" x14ac:dyDescent="0.35">
      <c r="A42" s="172" t="s">
        <v>30</v>
      </c>
      <c r="B42" s="173" t="e">
        <f t="shared" si="0"/>
        <v>#DIV/0!</v>
      </c>
      <c r="C42" s="163">
        <f t="shared" si="1"/>
        <v>0.83900438146732537</v>
      </c>
      <c r="D42" s="164">
        <f>I42-Aug.!I42</f>
        <v>0</v>
      </c>
      <c r="E42" s="165">
        <f>J42-Aug.!J42</f>
        <v>180</v>
      </c>
      <c r="F42" s="166">
        <f t="shared" si="2"/>
        <v>-100</v>
      </c>
      <c r="G42" s="167" t="e">
        <f t="shared" si="3"/>
        <v>#DIV/0!</v>
      </c>
      <c r="H42" s="168">
        <f t="shared" si="4"/>
        <v>0.70373450072146548</v>
      </c>
      <c r="I42" s="169"/>
      <c r="J42" s="170">
        <v>1151</v>
      </c>
      <c r="K42" s="171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2.181411391815046</v>
      </c>
      <c r="D43" s="26">
        <f>I43-Aug.!I43</f>
        <v>0</v>
      </c>
      <c r="E43" s="27">
        <f>J43-Aug.!J43</f>
        <v>468</v>
      </c>
      <c r="F43" s="21">
        <f t="shared" si="2"/>
        <v>-100</v>
      </c>
      <c r="G43" s="22" t="e">
        <f t="shared" si="3"/>
        <v>#DIV/0!</v>
      </c>
      <c r="H43" s="23">
        <f t="shared" si="4"/>
        <v>1.7137861038421089</v>
      </c>
      <c r="I43" s="25"/>
      <c r="J43" s="28">
        <v>2803</v>
      </c>
      <c r="K43" s="24">
        <f t="shared" si="5"/>
        <v>-100</v>
      </c>
    </row>
    <row r="44" spans="1:11" ht="15" customHeight="1" x14ac:dyDescent="0.35">
      <c r="A44" s="169" t="s">
        <v>204</v>
      </c>
      <c r="B44" s="173" t="e">
        <f t="shared" si="0"/>
        <v>#DIV/0!</v>
      </c>
      <c r="C44" s="163">
        <f t="shared" si="1"/>
        <v>5.332338957770113</v>
      </c>
      <c r="D44" s="164">
        <f>I44-Aug.!I44</f>
        <v>0</v>
      </c>
      <c r="E44" s="165">
        <f>J44-Aug.!J44</f>
        <v>1144</v>
      </c>
      <c r="F44" s="166">
        <f t="shared" ref="F44:F47" si="9">IF(E44&gt;0,(D44*100/E44)-100," ")</f>
        <v>-100</v>
      </c>
      <c r="G44" s="167" t="e">
        <f t="shared" si="3"/>
        <v>#DIV/0!</v>
      </c>
      <c r="H44" s="168">
        <f t="shared" si="4"/>
        <v>2.2689476387292427</v>
      </c>
      <c r="I44" s="169"/>
      <c r="J44" s="170">
        <v>3711</v>
      </c>
      <c r="K44" s="171">
        <f t="shared" ref="K44:K47" si="10">IF(J44&gt;0,(I44*100/J44)-100," ")</f>
        <v>-100</v>
      </c>
    </row>
    <row r="45" spans="1:11" ht="15" customHeight="1" x14ac:dyDescent="0.35">
      <c r="A45" s="30" t="s">
        <v>205</v>
      </c>
      <c r="B45" s="19" t="e">
        <f t="shared" si="0"/>
        <v>#DIV/0!</v>
      </c>
      <c r="C45" s="20">
        <f t="shared" si="1"/>
        <v>3.5424629439731521</v>
      </c>
      <c r="D45" s="26">
        <f>I45-Aug.!I45</f>
        <v>0</v>
      </c>
      <c r="E45" s="27">
        <f>J45-Aug.!J45</f>
        <v>760</v>
      </c>
      <c r="F45" s="21">
        <f t="shared" si="9"/>
        <v>-100</v>
      </c>
      <c r="G45" s="22" t="e">
        <f t="shared" si="3"/>
        <v>#DIV/0!</v>
      </c>
      <c r="H45" s="23">
        <f t="shared" si="4"/>
        <v>3.8946905035584143</v>
      </c>
      <c r="I45" s="25"/>
      <c r="J45" s="28">
        <v>6370</v>
      </c>
      <c r="K45" s="24">
        <f t="shared" si="10"/>
        <v>-100</v>
      </c>
    </row>
    <row r="46" spans="1:11" ht="15" customHeight="1" x14ac:dyDescent="0.35">
      <c r="A46" s="172" t="s">
        <v>206</v>
      </c>
      <c r="B46" s="173" t="e">
        <f t="shared" si="0"/>
        <v>#DIV/0!</v>
      </c>
      <c r="C46" s="163">
        <f t="shared" si="1"/>
        <v>7.2061154097138065</v>
      </c>
      <c r="D46" s="164">
        <f>I46-Aug.!I46</f>
        <v>0</v>
      </c>
      <c r="E46" s="165">
        <f>J46-Aug.!J46</f>
        <v>1546</v>
      </c>
      <c r="F46" s="166">
        <f t="shared" si="9"/>
        <v>-100</v>
      </c>
      <c r="G46" s="167" t="e">
        <f t="shared" si="3"/>
        <v>#DIV/0!</v>
      </c>
      <c r="H46" s="168">
        <f t="shared" si="4"/>
        <v>10.400719019785273</v>
      </c>
      <c r="I46" s="169"/>
      <c r="J46" s="170">
        <v>17011</v>
      </c>
      <c r="K46" s="171">
        <f t="shared" si="10"/>
        <v>-100</v>
      </c>
    </row>
    <row r="47" spans="1:11" ht="15" customHeight="1" x14ac:dyDescent="0.35">
      <c r="A47" s="30" t="s">
        <v>207</v>
      </c>
      <c r="B47" s="19" t="e">
        <f t="shared" si="0"/>
        <v>#DIV/0!</v>
      </c>
      <c r="C47" s="20">
        <f t="shared" si="1"/>
        <v>3.5704297566887297</v>
      </c>
      <c r="D47" s="26">
        <f>I47-Aug.!I47</f>
        <v>0</v>
      </c>
      <c r="E47" s="27">
        <f>J47-Aug.!J47</f>
        <v>766</v>
      </c>
      <c r="F47" s="21">
        <f t="shared" si="9"/>
        <v>-100</v>
      </c>
      <c r="G47" s="22" t="e">
        <f t="shared" si="3"/>
        <v>#DIV/0!</v>
      </c>
      <c r="H47" s="23">
        <f t="shared" si="4"/>
        <v>3.5437403702707329</v>
      </c>
      <c r="I47" s="25"/>
      <c r="J47" s="28">
        <v>5796</v>
      </c>
      <c r="K47" s="24">
        <f t="shared" si="10"/>
        <v>-100</v>
      </c>
    </row>
    <row r="48" spans="1:11" ht="3" customHeight="1" x14ac:dyDescent="0.35">
      <c r="A48" s="340"/>
      <c r="B48" s="341"/>
      <c r="C48" s="31"/>
      <c r="D48" s="342"/>
      <c r="E48" s="343"/>
      <c r="F48" s="344"/>
      <c r="G48" s="32"/>
      <c r="H48" s="31"/>
      <c r="I48" s="340"/>
      <c r="J48" s="345"/>
      <c r="K48" s="157"/>
    </row>
    <row r="49" spans="1:15" ht="15" customHeight="1" x14ac:dyDescent="0.35">
      <c r="A49" s="172" t="s">
        <v>32</v>
      </c>
      <c r="B49" s="173" t="e">
        <f>D49/$D$51*100</f>
        <v>#DIV/0!</v>
      </c>
      <c r="C49" s="163">
        <f>E49/$E$51*100</f>
        <v>0.48941922252260645</v>
      </c>
      <c r="D49" s="164">
        <f>I49-Aug.!I49</f>
        <v>0</v>
      </c>
      <c r="E49" s="165">
        <f>J49-Aug.!J49</f>
        <v>105</v>
      </c>
      <c r="F49" s="166">
        <f t="shared" si="2"/>
        <v>-100</v>
      </c>
      <c r="G49" s="167" t="e">
        <f>I49/$I$51*100</f>
        <v>#DIV/0!</v>
      </c>
      <c r="H49" s="168">
        <f>J49/$J$51*100</f>
        <v>0.66399276088923675</v>
      </c>
      <c r="I49" s="169">
        <f>I90</f>
        <v>0</v>
      </c>
      <c r="J49" s="170">
        <f>J90</f>
        <v>1086</v>
      </c>
      <c r="K49" s="171">
        <f t="shared" si="5"/>
        <v>-100</v>
      </c>
    </row>
    <row r="50" spans="1:15" s="33" customFormat="1" ht="3" customHeight="1" x14ac:dyDescent="0.35">
      <c r="A50" s="330"/>
      <c r="B50" s="331"/>
      <c r="C50" s="332"/>
      <c r="D50" s="333"/>
      <c r="E50" s="334"/>
      <c r="F50" s="335"/>
      <c r="G50" s="336"/>
      <c r="H50" s="332"/>
      <c r="I50" s="337"/>
      <c r="J50" s="338"/>
      <c r="K50" s="339"/>
    </row>
    <row r="51" spans="1:15" s="315" customFormat="1" ht="20.149999999999999" customHeight="1" x14ac:dyDescent="0.3">
      <c r="A51" s="371" t="s">
        <v>33</v>
      </c>
      <c r="B51" s="372" t="e">
        <f>SUM(B10:B49)</f>
        <v>#DIV/0!</v>
      </c>
      <c r="C51" s="373">
        <f>SUM(C10:C49)</f>
        <v>100</v>
      </c>
      <c r="D51" s="374">
        <f>SUM(D10:D50)</f>
        <v>0</v>
      </c>
      <c r="E51" s="375">
        <f>SUM(E10:E50)</f>
        <v>21454</v>
      </c>
      <c r="F51" s="376">
        <f>100/E51*D51-100</f>
        <v>-100</v>
      </c>
      <c r="G51" s="377" t="e">
        <f>SUM(G10:G49)</f>
        <v>#DIV/0!</v>
      </c>
      <c r="H51" s="373">
        <f>SUM(H10:H49)</f>
        <v>100</v>
      </c>
      <c r="I51" s="374">
        <f>SUM(I10:I50)</f>
        <v>0</v>
      </c>
      <c r="J51" s="375">
        <f>SUM(J10:J50)</f>
        <v>163556</v>
      </c>
      <c r="K51" s="379">
        <f>100/J51*I51-100</f>
        <v>-100</v>
      </c>
    </row>
    <row r="52" spans="1:15" ht="3" customHeight="1" x14ac:dyDescent="0.3">
      <c r="A52" s="317"/>
      <c r="B52" s="317"/>
      <c r="C52" s="327"/>
      <c r="D52" s="320"/>
      <c r="E52" s="321"/>
      <c r="F52" s="322"/>
      <c r="G52" s="328"/>
      <c r="H52" s="328"/>
      <c r="I52" s="324"/>
      <c r="J52" s="321"/>
      <c r="K52" s="326"/>
      <c r="O52" s="33"/>
    </row>
    <row r="53" spans="1:15" ht="15" customHeight="1" x14ac:dyDescent="0.35">
      <c r="A53" s="276" t="s">
        <v>51</v>
      </c>
      <c r="B53" s="267" t="e">
        <f t="shared" ref="B53:B60" si="11">D53/$D$51*100</f>
        <v>#DIV/0!</v>
      </c>
      <c r="C53" s="277">
        <f t="shared" ref="C53:C60" si="12">E53/$E$51*100</f>
        <v>49.375407849352101</v>
      </c>
      <c r="D53" s="269">
        <f>I53-Aug.!I53</f>
        <v>0</v>
      </c>
      <c r="E53" s="270">
        <f>J53-Aug.!J53</f>
        <v>10593</v>
      </c>
      <c r="F53" s="271">
        <f t="shared" ref="F53:F59" si="13">100/E53*D53-100</f>
        <v>-100</v>
      </c>
      <c r="G53" s="278" t="e">
        <f t="shared" ref="G53:G60" si="14">I53/$I$51*100</f>
        <v>#DIV/0!</v>
      </c>
      <c r="H53" s="279">
        <f t="shared" ref="H53:H60" si="15">J53/$J$51*100</f>
        <v>50.178532123554007</v>
      </c>
      <c r="I53" s="273"/>
      <c r="J53" s="274">
        <v>82070</v>
      </c>
      <c r="K53" s="275">
        <f t="shared" ref="K53:K59" si="16">100/J53*I53-100</f>
        <v>-100</v>
      </c>
    </row>
    <row r="54" spans="1:15" ht="15" customHeight="1" x14ac:dyDescent="0.35">
      <c r="A54" s="401" t="s">
        <v>145</v>
      </c>
      <c r="B54" s="183" t="e">
        <f>D54/$D$51*100</f>
        <v>#DIV/0!</v>
      </c>
      <c r="C54" s="266">
        <f>E54/$E$51*100</f>
        <v>45.520648830055002</v>
      </c>
      <c r="D54" s="402">
        <f>I54-Aug.!I54</f>
        <v>0</v>
      </c>
      <c r="E54" s="391">
        <f>J54-Aug.!J54</f>
        <v>9766</v>
      </c>
      <c r="F54" s="187">
        <f>100/E54*D54-100</f>
        <v>-100</v>
      </c>
      <c r="G54" s="403" t="e">
        <f>I54/$I$51*100</f>
        <v>#DIV/0!</v>
      </c>
      <c r="H54" s="404">
        <f>J54/$J$51*100</f>
        <v>52.923769228887963</v>
      </c>
      <c r="I54" s="207"/>
      <c r="J54" s="392">
        <v>86560</v>
      </c>
      <c r="K54" s="190">
        <f>100/J54*I54-100</f>
        <v>-100</v>
      </c>
    </row>
    <row r="55" spans="1:15" ht="15" customHeight="1" x14ac:dyDescent="0.35">
      <c r="A55" s="254" t="s">
        <v>55</v>
      </c>
      <c r="B55" s="380" t="e">
        <f>D55/$D$51*100</f>
        <v>#DIV/0!</v>
      </c>
      <c r="C55" s="263">
        <f>E55/$E$51*100</f>
        <v>19.595413442714644</v>
      </c>
      <c r="D55" s="256">
        <f>I55-Aug.!I55</f>
        <v>0</v>
      </c>
      <c r="E55" s="257">
        <f>J55-Aug.!J55</f>
        <v>4204</v>
      </c>
      <c r="F55" s="258">
        <f>100/E55*D55-100</f>
        <v>-100</v>
      </c>
      <c r="G55" s="264" t="e">
        <f>I55/$I$51*100</f>
        <v>#DIV/0!</v>
      </c>
      <c r="H55" s="265">
        <f>J55/$J$51*100</f>
        <v>22.982953850668881</v>
      </c>
      <c r="I55" s="260"/>
      <c r="J55" s="261">
        <v>37590</v>
      </c>
      <c r="K55" s="262">
        <f>100/J55*I55-100</f>
        <v>-100</v>
      </c>
    </row>
    <row r="56" spans="1:15" ht="15" customHeight="1" x14ac:dyDescent="0.35">
      <c r="A56" s="30" t="s">
        <v>201</v>
      </c>
      <c r="B56" s="19" t="e">
        <f t="shared" si="11"/>
        <v>#DIV/0!</v>
      </c>
      <c r="C56" s="35">
        <f t="shared" si="12"/>
        <v>14.594015102078867</v>
      </c>
      <c r="D56" s="26">
        <f>I56-Aug.!I56</f>
        <v>0</v>
      </c>
      <c r="E56" s="27">
        <f>J56-Aug.!J56</f>
        <v>3131</v>
      </c>
      <c r="F56" s="21">
        <f t="shared" si="13"/>
        <v>-100</v>
      </c>
      <c r="G56" s="36" t="e">
        <f t="shared" si="14"/>
        <v>#DIV/0!</v>
      </c>
      <c r="H56" s="37">
        <f t="shared" si="15"/>
        <v>12.041135757783266</v>
      </c>
      <c r="I56" s="25"/>
      <c r="J56" s="174">
        <v>19694</v>
      </c>
      <c r="K56" s="24">
        <f t="shared" si="16"/>
        <v>-100</v>
      </c>
    </row>
    <row r="57" spans="1:15" ht="15" customHeight="1" x14ac:dyDescent="0.35">
      <c r="A57" s="194" t="s">
        <v>203</v>
      </c>
      <c r="B57" s="183" t="e">
        <f t="shared" ref="B57" si="17">D57/$D$51*100</f>
        <v>#DIV/0!</v>
      </c>
      <c r="C57" s="204">
        <f t="shared" ref="C57" si="18">E57/$E$51*100</f>
        <v>6.8145800316957219</v>
      </c>
      <c r="D57" s="185">
        <f>I57-Aug.!I57</f>
        <v>0</v>
      </c>
      <c r="E57" s="186">
        <f>J57-Aug.!J57</f>
        <v>1462</v>
      </c>
      <c r="F57" s="187">
        <f t="shared" ref="F57" si="19">100/E57*D57-100</f>
        <v>-100</v>
      </c>
      <c r="G57" s="205" t="e">
        <f t="shared" ref="G57" si="20">I57/$I$51*100</f>
        <v>#DIV/0!</v>
      </c>
      <c r="H57" s="206">
        <f t="shared" ref="H57" si="21">J57/$J$51*100</f>
        <v>4.9090219863532978</v>
      </c>
      <c r="I57" s="182"/>
      <c r="J57" s="203">
        <v>8029</v>
      </c>
      <c r="K57" s="190">
        <f>100/J57*I57-100</f>
        <v>-100</v>
      </c>
    </row>
    <row r="58" spans="1:15" ht="15" customHeight="1" x14ac:dyDescent="0.35">
      <c r="A58" s="30" t="s">
        <v>52</v>
      </c>
      <c r="B58" s="19" t="e">
        <f t="shared" si="11"/>
        <v>#DIV/0!</v>
      </c>
      <c r="C58" s="35">
        <f t="shared" si="12"/>
        <v>13.372797613498649</v>
      </c>
      <c r="D58" s="26">
        <f>I58-Aug.!I58</f>
        <v>0</v>
      </c>
      <c r="E58" s="27">
        <f>J58-Aug.!J58</f>
        <v>2869</v>
      </c>
      <c r="F58" s="21">
        <f t="shared" si="13"/>
        <v>-100</v>
      </c>
      <c r="G58" s="36" t="e">
        <f t="shared" si="14"/>
        <v>#DIV/0!</v>
      </c>
      <c r="H58" s="37">
        <f t="shared" si="15"/>
        <v>6.8288537259409612</v>
      </c>
      <c r="I58" s="25"/>
      <c r="J58" s="174">
        <v>11169</v>
      </c>
      <c r="K58" s="24">
        <f t="shared" si="16"/>
        <v>-100</v>
      </c>
    </row>
    <row r="59" spans="1:15" ht="15" customHeight="1" x14ac:dyDescent="0.35">
      <c r="A59" s="194" t="s">
        <v>53</v>
      </c>
      <c r="B59" s="183" t="e">
        <f t="shared" si="11"/>
        <v>#DIV/0!</v>
      </c>
      <c r="C59" s="204">
        <f t="shared" si="12"/>
        <v>9.7883844504521297E-2</v>
      </c>
      <c r="D59" s="185">
        <f>I59-Aug.!I59</f>
        <v>0</v>
      </c>
      <c r="E59" s="186">
        <f>J59-Aug.!J59</f>
        <v>21</v>
      </c>
      <c r="F59" s="187">
        <f t="shared" si="13"/>
        <v>-100</v>
      </c>
      <c r="G59" s="205" t="e">
        <f t="shared" si="14"/>
        <v>#DIV/0!</v>
      </c>
      <c r="H59" s="206">
        <f t="shared" si="15"/>
        <v>0.29408887475849249</v>
      </c>
      <c r="I59" s="182"/>
      <c r="J59" s="203">
        <v>481</v>
      </c>
      <c r="K59" s="190">
        <f t="shared" si="16"/>
        <v>-100</v>
      </c>
      <c r="M59" s="55"/>
    </row>
    <row r="60" spans="1:15" ht="15" customHeight="1" x14ac:dyDescent="0.35">
      <c r="A60" s="30" t="s">
        <v>54</v>
      </c>
      <c r="B60" s="19" t="e">
        <f t="shared" si="11"/>
        <v>#DIV/0!</v>
      </c>
      <c r="C60" s="35">
        <f t="shared" si="12"/>
        <v>1.3983406357788759E-2</v>
      </c>
      <c r="D60" s="26">
        <f>I60-Aug.!I60</f>
        <v>0</v>
      </c>
      <c r="E60" s="27">
        <f>J60-Aug.!J60</f>
        <v>3</v>
      </c>
      <c r="F60" s="21">
        <f>IF(E60&gt;0,100/E60*D60-100," ")</f>
        <v>-100</v>
      </c>
      <c r="G60" s="36" t="e">
        <f t="shared" si="14"/>
        <v>#DIV/0!</v>
      </c>
      <c r="H60" s="37">
        <f t="shared" si="15"/>
        <v>1.8953752843062926E-2</v>
      </c>
      <c r="I60" s="25"/>
      <c r="J60" s="174">
        <v>31</v>
      </c>
      <c r="K60" s="24">
        <f>IF(J60&gt;0,100/J60*I60-100," ")</f>
        <v>-100</v>
      </c>
    </row>
    <row r="61" spans="1:15" ht="15" customHeight="1" x14ac:dyDescent="0.35">
      <c r="A61" s="407" t="s">
        <v>146</v>
      </c>
      <c r="B61" s="408" t="e">
        <f>D61/$D$51*100</f>
        <v>#DIV/0!</v>
      </c>
      <c r="C61" s="417">
        <f>E61/$E$51*100</f>
        <v>34.883937727230354</v>
      </c>
      <c r="D61" s="410">
        <f>I61-Aug.!I61</f>
        <v>0</v>
      </c>
      <c r="E61" s="411">
        <f>J61-Aug.!J61</f>
        <v>7484</v>
      </c>
      <c r="F61" s="412">
        <f>100/E61*D61-100</f>
        <v>-100</v>
      </c>
      <c r="G61" s="419" t="e">
        <f>I61/$I$51*100</f>
        <v>#DIV/0!</v>
      </c>
      <c r="H61" s="420">
        <f>J61/$J$51*100</f>
        <v>24.093276920443152</v>
      </c>
      <c r="I61" s="414"/>
      <c r="J61" s="415">
        <v>39406</v>
      </c>
      <c r="K61" s="416">
        <f>100/J61*I61-100</f>
        <v>-100</v>
      </c>
    </row>
    <row r="62" spans="1:15" ht="15" customHeight="1" x14ac:dyDescent="0.35">
      <c r="A62" s="369" t="s">
        <v>64</v>
      </c>
      <c r="B62" s="153"/>
      <c r="C62" s="154"/>
      <c r="D62" s="198"/>
      <c r="E62" s="158"/>
      <c r="F62" s="199"/>
      <c r="G62" s="155"/>
      <c r="H62" s="156"/>
      <c r="I62" s="200"/>
      <c r="J62" s="159"/>
      <c r="K62" s="157"/>
    </row>
    <row r="63" spans="1:15" s="33" customFormat="1" x14ac:dyDescent="0.3">
      <c r="A63" s="308" t="s">
        <v>102</v>
      </c>
      <c r="B63" s="308"/>
      <c r="C63" s="308"/>
      <c r="D63" s="308"/>
      <c r="E63" s="308"/>
      <c r="F63" s="311"/>
      <c r="G63" s="311"/>
      <c r="H63" s="311"/>
      <c r="I63" s="309"/>
      <c r="J63" s="309"/>
      <c r="K63" s="310"/>
    </row>
    <row r="64" spans="1:15" ht="12.75" customHeight="1" x14ac:dyDescent="0.3"/>
    <row r="65" spans="1:11" ht="12.75" customHeight="1" x14ac:dyDescent="0.3">
      <c r="I65" s="55"/>
      <c r="J65" s="55"/>
    </row>
    <row r="66" spans="1:11" ht="12.75" customHeight="1" x14ac:dyDescent="0.35">
      <c r="A66" s="2" t="s">
        <v>49</v>
      </c>
      <c r="B66" s="2"/>
      <c r="C66" s="2"/>
      <c r="D66" s="2"/>
      <c r="E66" s="2"/>
      <c r="F66" s="38"/>
      <c r="G66" s="38"/>
      <c r="H66" s="38"/>
      <c r="I66" s="2"/>
      <c r="K66" s="39"/>
    </row>
    <row r="67" spans="1:11" ht="12.75" customHeight="1" x14ac:dyDescent="0.35">
      <c r="A67" s="2" t="s">
        <v>50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1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1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September 2021</v>
      </c>
      <c r="J69" s="41"/>
      <c r="K69" s="41"/>
    </row>
    <row r="70" spans="1:11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septembre 2021</v>
      </c>
      <c r="J70" s="41"/>
      <c r="K70" s="41"/>
    </row>
    <row r="71" spans="1:11" s="218" customFormat="1" ht="15" customHeight="1" x14ac:dyDescent="0.3">
      <c r="A71" s="298" t="s">
        <v>32</v>
      </c>
      <c r="B71" s="299"/>
      <c r="C71" s="299"/>
      <c r="D71" s="300"/>
      <c r="E71" s="300"/>
      <c r="F71" s="301"/>
      <c r="G71" s="301"/>
      <c r="H71" s="301"/>
      <c r="I71" s="300"/>
      <c r="J71" s="300"/>
      <c r="K71" s="302"/>
    </row>
    <row r="72" spans="1:11" ht="12.75" customHeight="1" x14ac:dyDescent="0.3">
      <c r="A72" s="4" t="str">
        <f>A6</f>
        <v>Stichtag / date de référence: 30.09.2021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1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</row>
    <row r="74" spans="1:11" ht="12.75" customHeight="1" x14ac:dyDescent="0.3">
      <c r="A74" s="72" t="s">
        <v>3</v>
      </c>
      <c r="B74" s="3"/>
      <c r="C74" s="3"/>
      <c r="D74" s="48" t="e">
        <f>D9</f>
        <v>#REF!</v>
      </c>
      <c r="E74" s="49" t="e">
        <f>E9</f>
        <v>#REF!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</row>
    <row r="75" spans="1:11" ht="12.75" customHeight="1" x14ac:dyDescent="0.3">
      <c r="A75" s="70" t="s">
        <v>188</v>
      </c>
      <c r="B75" s="3"/>
      <c r="C75" s="3"/>
      <c r="D75" s="52">
        <f>I75-Aug.!I75</f>
        <v>0</v>
      </c>
      <c r="E75" s="53">
        <f>J75-Aug.!J75</f>
        <v>0</v>
      </c>
      <c r="F75" s="56" t="str">
        <f>IF(E75&gt;0,(D75*100/E75)-100,"")</f>
        <v/>
      </c>
      <c r="G75" s="122"/>
      <c r="H75" s="122"/>
      <c r="I75" s="126"/>
      <c r="J75" s="53">
        <v>1</v>
      </c>
      <c r="K75" s="54">
        <f>IF(J75&gt;0,(I75*100/J75)-100,"")</f>
        <v>-100</v>
      </c>
    </row>
    <row r="76" spans="1:11" ht="12.75" customHeight="1" x14ac:dyDescent="0.3">
      <c r="A76" s="70" t="s">
        <v>34</v>
      </c>
      <c r="D76" s="52">
        <f>I76-Aug.!I76</f>
        <v>0</v>
      </c>
      <c r="E76" s="53">
        <f>J76-Aug.!J76</f>
        <v>11</v>
      </c>
      <c r="F76" s="56">
        <f>IF(E76&gt;0,(D76*100/E76)-100,"")</f>
        <v>-100</v>
      </c>
      <c r="G76" s="54"/>
      <c r="H76" s="54"/>
      <c r="I76" s="52"/>
      <c r="J76" s="53">
        <v>148</v>
      </c>
      <c r="K76" s="54">
        <f>IF(J76&gt;0,(I76*100/J76)-100,"")</f>
        <v>-100</v>
      </c>
    </row>
    <row r="77" spans="1:11" ht="12.75" customHeight="1" x14ac:dyDescent="0.3">
      <c r="A77" s="70" t="s">
        <v>35</v>
      </c>
      <c r="D77" s="52">
        <f>I77-Aug.!I77</f>
        <v>0</v>
      </c>
      <c r="E77" s="53">
        <f>J77-Aug.!J77</f>
        <v>1</v>
      </c>
      <c r="F77" s="56">
        <f t="shared" ref="F77:F90" si="22">IF(E77&gt;0,(D77*100/E77)-100,"")</f>
        <v>-100</v>
      </c>
      <c r="G77" s="54"/>
      <c r="H77" s="54"/>
      <c r="I77" s="52"/>
      <c r="J77" s="53">
        <v>8</v>
      </c>
      <c r="K77" s="54">
        <f t="shared" ref="K77:K90" si="23">IF(J77&gt;0,(I77*100/J77)-100,"")</f>
        <v>-100</v>
      </c>
    </row>
    <row r="78" spans="1:11" ht="12.75" customHeight="1" x14ac:dyDescent="0.3">
      <c r="A78" s="179" t="s">
        <v>36</v>
      </c>
      <c r="B78" s="55"/>
      <c r="C78" s="55"/>
      <c r="D78" s="52">
        <f>I78-Aug.!I78</f>
        <v>0</v>
      </c>
      <c r="E78" s="53">
        <f>J78-Aug.!J78</f>
        <v>0</v>
      </c>
      <c r="F78" s="56" t="str">
        <f t="shared" si="22"/>
        <v/>
      </c>
      <c r="G78" s="56"/>
      <c r="H78" s="56"/>
      <c r="I78" s="55"/>
      <c r="J78" s="57">
        <v>16</v>
      </c>
      <c r="K78" s="54">
        <f t="shared" si="23"/>
        <v>-100</v>
      </c>
    </row>
    <row r="79" spans="1:11" ht="12.75" customHeight="1" x14ac:dyDescent="0.3">
      <c r="A79" s="70" t="s">
        <v>10</v>
      </c>
      <c r="D79" s="52">
        <f>I79-Aug.!I79</f>
        <v>0</v>
      </c>
      <c r="E79" s="53">
        <f>J79-Aug.!J79</f>
        <v>2</v>
      </c>
      <c r="F79" s="56">
        <f t="shared" si="22"/>
        <v>-100</v>
      </c>
      <c r="G79" s="54"/>
      <c r="H79" s="54"/>
      <c r="I79" s="52"/>
      <c r="J79" s="53">
        <v>53</v>
      </c>
      <c r="K79" s="54">
        <f t="shared" si="23"/>
        <v>-100</v>
      </c>
    </row>
    <row r="80" spans="1:11" ht="12.75" customHeight="1" x14ac:dyDescent="0.3">
      <c r="A80" s="177" t="s">
        <v>13</v>
      </c>
      <c r="B80" s="58"/>
      <c r="C80" s="59"/>
      <c r="D80" s="52">
        <f>I80-Aug.!I80</f>
        <v>0</v>
      </c>
      <c r="E80" s="53">
        <f>J80-Aug.!J80</f>
        <v>9</v>
      </c>
      <c r="F80" s="56">
        <f t="shared" si="22"/>
        <v>-100</v>
      </c>
      <c r="G80" s="61"/>
      <c r="H80" s="62"/>
      <c r="I80" s="63"/>
      <c r="J80" s="57">
        <v>18</v>
      </c>
      <c r="K80" s="54">
        <f t="shared" si="23"/>
        <v>-100</v>
      </c>
    </row>
    <row r="81" spans="1:11" ht="12.75" customHeight="1" x14ac:dyDescent="0.3">
      <c r="A81" s="178" t="s">
        <v>37</v>
      </c>
      <c r="B81" s="64"/>
      <c r="C81" s="64"/>
      <c r="D81" s="52">
        <f>I81-Aug.!I81</f>
        <v>0</v>
      </c>
      <c r="E81" s="53">
        <f>J81-Aug.!J81</f>
        <v>39</v>
      </c>
      <c r="F81" s="56">
        <f t="shared" si="22"/>
        <v>-100</v>
      </c>
      <c r="G81" s="56"/>
      <c r="H81" s="56"/>
      <c r="I81" s="55"/>
      <c r="J81" s="57">
        <v>413</v>
      </c>
      <c r="K81" s="54">
        <f t="shared" si="23"/>
        <v>-100</v>
      </c>
    </row>
    <row r="82" spans="1:11" ht="12.75" customHeight="1" x14ac:dyDescent="0.3">
      <c r="A82" s="70" t="s">
        <v>38</v>
      </c>
      <c r="D82" s="52">
        <f>I82-Aug.!I82</f>
        <v>0</v>
      </c>
      <c r="E82" s="53">
        <f>J82-Aug.!J82</f>
        <v>0</v>
      </c>
      <c r="F82" s="56" t="str">
        <f t="shared" si="22"/>
        <v/>
      </c>
      <c r="G82" s="54"/>
      <c r="H82" s="54"/>
      <c r="I82" s="52"/>
      <c r="J82" s="53">
        <v>35</v>
      </c>
      <c r="K82" s="54">
        <f t="shared" si="23"/>
        <v>-100</v>
      </c>
    </row>
    <row r="83" spans="1:11" ht="12.75" customHeight="1" x14ac:dyDescent="0.3">
      <c r="A83" s="70" t="s">
        <v>63</v>
      </c>
      <c r="D83" s="52">
        <f>I83-Aug.!I83</f>
        <v>0</v>
      </c>
      <c r="E83" s="53">
        <f>J83-Aug.!J83</f>
        <v>10</v>
      </c>
      <c r="F83" s="56">
        <f t="shared" si="22"/>
        <v>-100</v>
      </c>
      <c r="G83" s="54"/>
      <c r="H83" s="54"/>
      <c r="I83" s="52"/>
      <c r="J83" s="53">
        <v>49</v>
      </c>
      <c r="K83" s="54">
        <f t="shared" si="23"/>
        <v>-100</v>
      </c>
    </row>
    <row r="84" spans="1:11" ht="12.75" customHeight="1" x14ac:dyDescent="0.3">
      <c r="A84" s="70" t="s">
        <v>39</v>
      </c>
      <c r="D84" s="52">
        <f>I84-Aug.!I84</f>
        <v>0</v>
      </c>
      <c r="E84" s="53">
        <f>J84-Aug.!J84</f>
        <v>14</v>
      </c>
      <c r="F84" s="56">
        <f t="shared" si="22"/>
        <v>-100</v>
      </c>
      <c r="G84" s="54"/>
      <c r="H84" s="54"/>
      <c r="I84" s="52"/>
      <c r="J84" s="53">
        <v>169</v>
      </c>
      <c r="K84" s="54">
        <f t="shared" si="23"/>
        <v>-100</v>
      </c>
    </row>
    <row r="85" spans="1:11" ht="12.75" customHeight="1" x14ac:dyDescent="0.3">
      <c r="A85" s="70" t="s">
        <v>40</v>
      </c>
      <c r="D85" s="52">
        <f>I85-Aug.!I85</f>
        <v>0</v>
      </c>
      <c r="E85" s="53">
        <f>J85-Aug.!J85</f>
        <v>5</v>
      </c>
      <c r="F85" s="56">
        <f t="shared" si="22"/>
        <v>-100</v>
      </c>
      <c r="G85" s="54"/>
      <c r="H85" s="54"/>
      <c r="I85" s="52"/>
      <c r="J85" s="53">
        <v>50</v>
      </c>
      <c r="K85" s="54">
        <f t="shared" si="23"/>
        <v>-100</v>
      </c>
    </row>
    <row r="86" spans="1:11" ht="12.75" customHeight="1" x14ac:dyDescent="0.3">
      <c r="A86" s="70" t="s">
        <v>41</v>
      </c>
      <c r="D86" s="52">
        <f>I86-Aug.!I86</f>
        <v>0</v>
      </c>
      <c r="E86" s="53">
        <f>J86-Aug.!J86</f>
        <v>1</v>
      </c>
      <c r="F86" s="56">
        <f t="shared" si="22"/>
        <v>-100</v>
      </c>
      <c r="G86" s="54"/>
      <c r="H86" s="54"/>
      <c r="I86" s="52"/>
      <c r="J86" s="53">
        <v>10</v>
      </c>
      <c r="K86" s="54">
        <f t="shared" si="23"/>
        <v>-100</v>
      </c>
    </row>
    <row r="87" spans="1:11" ht="12.75" customHeight="1" x14ac:dyDescent="0.3">
      <c r="A87" s="70" t="s">
        <v>65</v>
      </c>
      <c r="D87" s="52">
        <f>I87-Aug.!I87</f>
        <v>0</v>
      </c>
      <c r="E87" s="53">
        <f>J87-Aug.!J87</f>
        <v>1</v>
      </c>
      <c r="F87" s="56">
        <f t="shared" si="22"/>
        <v>-100</v>
      </c>
      <c r="G87" s="54"/>
      <c r="H87" s="54"/>
      <c r="I87" s="52"/>
      <c r="J87" s="53">
        <v>6</v>
      </c>
      <c r="K87" s="54">
        <f t="shared" si="23"/>
        <v>-100</v>
      </c>
    </row>
    <row r="88" spans="1:11" ht="12.75" customHeight="1" x14ac:dyDescent="0.3">
      <c r="A88" s="70" t="s">
        <v>44</v>
      </c>
      <c r="D88" s="52">
        <f>I88-Aug.!I88</f>
        <v>0</v>
      </c>
      <c r="E88" s="53">
        <f>J88-Aug.!J88</f>
        <v>3</v>
      </c>
      <c r="F88" s="56">
        <f t="shared" si="22"/>
        <v>-100</v>
      </c>
      <c r="G88" s="54"/>
      <c r="H88" s="54"/>
      <c r="I88" s="52"/>
      <c r="J88" s="53">
        <v>31</v>
      </c>
      <c r="K88" s="54">
        <f t="shared" si="23"/>
        <v>-100</v>
      </c>
    </row>
    <row r="89" spans="1:11" ht="12.75" customHeight="1" x14ac:dyDescent="0.3">
      <c r="A89" s="70" t="s">
        <v>42</v>
      </c>
      <c r="D89" s="52">
        <f>I89-Aug.!I89</f>
        <v>0</v>
      </c>
      <c r="E89" s="53">
        <f>J89-Aug.!J89</f>
        <v>9</v>
      </c>
      <c r="F89" s="56">
        <f t="shared" si="22"/>
        <v>-100</v>
      </c>
      <c r="G89" s="54"/>
      <c r="H89" s="54"/>
      <c r="I89" s="52"/>
      <c r="J89" s="53">
        <v>79</v>
      </c>
      <c r="K89" s="54">
        <f t="shared" si="23"/>
        <v>-100</v>
      </c>
    </row>
    <row r="90" spans="1:11" ht="15" customHeight="1" x14ac:dyDescent="0.35">
      <c r="A90" s="74" t="s">
        <v>43</v>
      </c>
      <c r="B90" s="5"/>
      <c r="C90" s="5"/>
      <c r="D90" s="65">
        <f>SUM(D75:D89)</f>
        <v>0</v>
      </c>
      <c r="E90" s="66">
        <f>SUM(E75:E89)</f>
        <v>105</v>
      </c>
      <c r="F90" s="217">
        <f t="shared" si="22"/>
        <v>-100</v>
      </c>
      <c r="G90" s="67"/>
      <c r="H90" s="67"/>
      <c r="I90" s="68">
        <f>SUM(I75:I89)</f>
        <v>0</v>
      </c>
      <c r="J90" s="66">
        <f>SUM(J75:J89)</f>
        <v>1086</v>
      </c>
      <c r="K90" s="216">
        <f t="shared" si="23"/>
        <v>-100</v>
      </c>
    </row>
    <row r="91" spans="1:11" x14ac:dyDescent="0.3">
      <c r="A91" s="70"/>
    </row>
    <row r="92" spans="1:11" x14ac:dyDescent="0.3">
      <c r="A92" s="70"/>
    </row>
    <row r="93" spans="1:11" x14ac:dyDescent="0.3">
      <c r="A93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62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933B858C4DB4ABD3D5C215574EA8C" ma:contentTypeVersion="13" ma:contentTypeDescription="Ein neues Dokument erstellen." ma:contentTypeScope="" ma:versionID="5aed93b1fee268bef082b0bb076176dc">
  <xsd:schema xmlns:xsd="http://www.w3.org/2001/XMLSchema" xmlns:xs="http://www.w3.org/2001/XMLSchema" xmlns:p="http://schemas.microsoft.com/office/2006/metadata/properties" xmlns:ns3="903ad2ed-b02b-44ea-afba-d41fc6a8abb9" xmlns:ns4="0e3fbc02-0d0a-4ccb-a4d1-01f5a6c1933c" targetNamespace="http://schemas.microsoft.com/office/2006/metadata/properties" ma:root="true" ma:fieldsID="d6493289542361733ba03b43ecf7ad65" ns3:_="" ns4:_="">
    <xsd:import namespace="903ad2ed-b02b-44ea-afba-d41fc6a8abb9"/>
    <xsd:import namespace="0e3fbc02-0d0a-4ccb-a4d1-01f5a6c193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ad2ed-b02b-44ea-afba-d41fc6a8ab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fbc02-0d0a-4ccb-a4d1-01f5a6c193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07B78E-1E52-4BE7-A61B-E9F3F23DF0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E3DE89-49FD-4004-9F91-3C9202192BA1}">
  <ds:schemaRefs>
    <ds:schemaRef ds:uri="http://purl.org/dc/elements/1.1/"/>
    <ds:schemaRef ds:uri="http://purl.org/dc/dcmitype/"/>
    <ds:schemaRef ds:uri="http://schemas.microsoft.com/office/2006/documentManagement/types"/>
    <ds:schemaRef ds:uri="0e3fbc02-0d0a-4ccb-a4d1-01f5a6c1933c"/>
    <ds:schemaRef ds:uri="903ad2ed-b02b-44ea-afba-d41fc6a8abb9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28D6286-5C11-44B4-9197-EDB565138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3ad2ed-b02b-44ea-afba-d41fc6a8abb9"/>
    <ds:schemaRef ds:uri="0e3fbc02-0d0a-4ccb-a4d1-01f5a6c193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23</vt:i4>
      </vt:variant>
    </vt:vector>
  </HeadingPairs>
  <TitlesOfParts>
    <vt:vector size="47" baseType="lpstr">
      <vt:lpstr>Jan.</vt:lpstr>
      <vt:lpstr>Feb.</vt:lpstr>
      <vt:lpstr>März</vt:lpstr>
      <vt:lpstr>April</vt:lpstr>
      <vt:lpstr>Mai</vt:lpstr>
      <vt:lpstr>Juni</vt:lpstr>
      <vt:lpstr>Juli</vt:lpstr>
      <vt:lpstr>Aug.</vt:lpstr>
      <vt:lpstr>Sept.</vt:lpstr>
      <vt:lpstr>Okt.</vt:lpstr>
      <vt:lpstr>Nov.</vt:lpstr>
      <vt:lpstr>Dez.</vt:lpstr>
      <vt:lpstr>RanglisteFeb</vt:lpstr>
      <vt:lpstr>RanglisteMärz</vt:lpstr>
      <vt:lpstr>RanglisteApril</vt:lpstr>
      <vt:lpstr>RanglisteMai</vt:lpstr>
      <vt:lpstr>RanglisteJuni</vt:lpstr>
      <vt:lpstr>RanglisteJuli</vt:lpstr>
      <vt:lpstr>RanglisteAug</vt:lpstr>
      <vt:lpstr>RanglisteSept</vt:lpstr>
      <vt:lpstr>RanglisteOkt</vt:lpstr>
      <vt:lpstr>RanglisteNov</vt:lpstr>
      <vt:lpstr>RanglisteDez</vt:lpstr>
      <vt:lpstr>Berechnung</vt:lpstr>
      <vt:lpstr>April!Druckbereich</vt:lpstr>
      <vt:lpstr>Aug.!Druckbereich</vt:lpstr>
      <vt:lpstr>Dez.!Druckbereich</vt:lpstr>
      <vt:lpstr>Feb.!Druckbereich</vt:lpstr>
      <vt:lpstr>Jan.!Druckbereich</vt:lpstr>
      <vt:lpstr>Juli!Druckbereich</vt:lpstr>
      <vt:lpstr>Juni!Druckbereich</vt:lpstr>
      <vt:lpstr>Mai!Druckbereich</vt:lpstr>
      <vt:lpstr>März!Druckbereich</vt:lpstr>
      <vt:lpstr>Nov.!Druckbereich</vt:lpstr>
      <vt:lpstr>Okt.!Druckbereich</vt:lpstr>
      <vt:lpstr>RanglisteApril!Druckbereich</vt:lpstr>
      <vt:lpstr>RanglisteAug!Druckbereich</vt:lpstr>
      <vt:lpstr>RanglisteDez!Druckbereich</vt:lpstr>
      <vt:lpstr>RanglisteFeb!Druckbereich</vt:lpstr>
      <vt:lpstr>RanglisteJuli!Druckbereich</vt:lpstr>
      <vt:lpstr>RanglisteJuni!Druckbereich</vt:lpstr>
      <vt:lpstr>RanglisteMai!Druckbereich</vt:lpstr>
      <vt:lpstr>RanglisteMärz!Druckbereich</vt:lpstr>
      <vt:lpstr>RanglisteNov!Druckbereich</vt:lpstr>
      <vt:lpstr>RanglisteOkt!Druckbereich</vt:lpstr>
      <vt:lpstr>RanglisteSept!Druckbereich</vt:lpstr>
      <vt:lpstr>Sept.!Druckbereich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Hanspeter Willen</dc:creator>
  <cp:lastModifiedBy>Christoph Wolnik, auto-schweiz</cp:lastModifiedBy>
  <cp:lastPrinted>2021-02-01T08:33:33Z</cp:lastPrinted>
  <dcterms:created xsi:type="dcterms:W3CDTF">1998-10-12T07:12:00Z</dcterms:created>
  <dcterms:modified xsi:type="dcterms:W3CDTF">2021-03-02T06:48:55Z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0x010100955933B858C4DB4ABD3D5C215574EA8C</vt:lpwstr>
  </property>
</Properties>
</file>